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ledson\LICITAÇÕES\LICITAÇÃO 2020\PLANILHAS DE OBRAS DA PREFEITURA\EXTENSAO DE REDE\"/>
    </mc:Choice>
  </mc:AlternateContent>
  <bookViews>
    <workbookView xWindow="0" yWindow="0" windowWidth="11670" windowHeight="4635"/>
  </bookViews>
  <sheets>
    <sheet name="Planilha1" sheetId="1" r:id="rId1"/>
    <sheet name="Cronograma" sheetId="3" r:id="rId2"/>
  </sheets>
  <externalReferences>
    <externalReference r:id="rId3"/>
    <externalReference r:id="rId4"/>
  </externalReferences>
  <definedNames>
    <definedName name="_xlnm.Print_Area" localSheetId="1">Cronograma!$A$1:$M$50</definedName>
    <definedName name="_xlnm.Print_Area" localSheetId="0">Planilha1!$A$1:$G$28</definedName>
    <definedName name="_xlnm.Print_Titles" localSheetId="0">Planilha1!$1:$4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3" l="1"/>
  <c r="I8" i="3" s="1"/>
  <c r="F6" i="3"/>
  <c r="H6" i="3" s="1"/>
  <c r="I18" i="3"/>
  <c r="J18" i="3"/>
  <c r="B8" i="3"/>
  <c r="B6" i="3"/>
  <c r="A4" i="3"/>
  <c r="A3" i="3"/>
  <c r="M33" i="3"/>
  <c r="M32" i="3" s="1"/>
  <c r="I32" i="3"/>
  <c r="H32" i="3"/>
  <c r="M31" i="3"/>
  <c r="M30" i="3" s="1"/>
  <c r="K30" i="3"/>
  <c r="I30" i="3"/>
  <c r="H30" i="3"/>
  <c r="G30" i="3"/>
  <c r="J30" i="3"/>
  <c r="M29" i="3"/>
  <c r="M28" i="3" s="1"/>
  <c r="I28" i="3"/>
  <c r="H28" i="3"/>
  <c r="M27" i="3"/>
  <c r="M26" i="3" s="1"/>
  <c r="K26" i="3"/>
  <c r="I26" i="3"/>
  <c r="H26" i="3"/>
  <c r="G26" i="3"/>
  <c r="J26" i="3"/>
  <c r="M25" i="3"/>
  <c r="M24" i="3" s="1"/>
  <c r="I24" i="3"/>
  <c r="H24" i="3"/>
  <c r="M23" i="3"/>
  <c r="M22" i="3" s="1"/>
  <c r="K22" i="3"/>
  <c r="I22" i="3"/>
  <c r="H22" i="3"/>
  <c r="G22" i="3"/>
  <c r="J22" i="3"/>
  <c r="M21" i="3"/>
  <c r="M20" i="3" s="1"/>
  <c r="I20" i="3"/>
  <c r="H20" i="3"/>
  <c r="M19" i="3"/>
  <c r="M17" i="3"/>
  <c r="M16" i="3" s="1"/>
  <c r="I16" i="3"/>
  <c r="H16" i="3"/>
  <c r="K16" i="3"/>
  <c r="M15" i="3"/>
  <c r="I14" i="3"/>
  <c r="M13" i="3"/>
  <c r="M12" i="3"/>
  <c r="I12" i="3"/>
  <c r="H12" i="3"/>
  <c r="K12" i="3"/>
  <c r="M11" i="3"/>
  <c r="I10" i="3"/>
  <c r="H10" i="3"/>
  <c r="G10" i="3"/>
  <c r="M9" i="3"/>
  <c r="A8" i="3"/>
  <c r="M7" i="3"/>
  <c r="M6" i="3" s="1"/>
  <c r="A6" i="3"/>
  <c r="M3" i="3"/>
  <c r="I6" i="3" l="1"/>
  <c r="G6" i="3"/>
  <c r="H8" i="3"/>
  <c r="M8" i="3"/>
  <c r="M10" i="3"/>
  <c r="J12" i="3"/>
  <c r="H14" i="3"/>
  <c r="M14" i="3"/>
  <c r="J16" i="3"/>
  <c r="I42" i="3"/>
  <c r="G20" i="3"/>
  <c r="K20" i="3"/>
  <c r="G24" i="3"/>
  <c r="K24" i="3"/>
  <c r="G28" i="3"/>
  <c r="K28" i="3"/>
  <c r="G32" i="3"/>
  <c r="K32" i="3"/>
  <c r="J8" i="3"/>
  <c r="J14" i="3"/>
  <c r="K18" i="3"/>
  <c r="G8" i="3"/>
  <c r="K8" i="3"/>
  <c r="G14" i="3"/>
  <c r="K14" i="3"/>
  <c r="H18" i="3"/>
  <c r="M18" i="3"/>
  <c r="J20" i="3"/>
  <c r="J24" i="3"/>
  <c r="J28" i="3"/>
  <c r="J32" i="3"/>
  <c r="F42" i="3"/>
  <c r="G12" i="3"/>
  <c r="G16" i="3"/>
  <c r="L18" i="1"/>
  <c r="M42" i="3" l="1"/>
  <c r="M43" i="3" s="1"/>
  <c r="M45" i="3" s="1"/>
  <c r="G42" i="3"/>
  <c r="G44" i="3" s="1"/>
  <c r="K42" i="3"/>
  <c r="K44" i="3" s="1"/>
  <c r="H42" i="3"/>
  <c r="H44" i="3" s="1"/>
  <c r="I44" i="3"/>
  <c r="J42" i="3"/>
  <c r="E13" i="1"/>
  <c r="E12" i="1"/>
  <c r="M44" i="3" l="1"/>
  <c r="G43" i="3"/>
  <c r="G45" i="3" s="1"/>
  <c r="J44" i="3"/>
  <c r="H43" i="3" l="1"/>
  <c r="H45" i="3" s="1"/>
  <c r="I43" i="3" l="1"/>
  <c r="G26" i="1"/>
  <c r="G20" i="1"/>
  <c r="G23" i="1"/>
  <c r="G17" i="1"/>
  <c r="G11" i="1"/>
  <c r="G12" i="1"/>
  <c r="G13" i="1"/>
  <c r="G14" i="1"/>
  <c r="G7" i="1"/>
  <c r="G8" i="1"/>
  <c r="I45" i="3" l="1"/>
  <c r="J43" i="3"/>
  <c r="G28" i="1"/>
  <c r="J45" i="3" l="1"/>
  <c r="K43" i="3"/>
  <c r="K45" i="3" s="1"/>
</calcChain>
</file>

<file path=xl/sharedStrings.xml><?xml version="1.0" encoding="utf-8"?>
<sst xmlns="http://schemas.openxmlformats.org/spreadsheetml/2006/main" count="82" uniqueCount="71">
  <si>
    <t>ITEM</t>
  </si>
  <si>
    <t>DISCRIMINAÇÃO DO SERVIÇO</t>
  </si>
  <si>
    <t>UND.</t>
  </si>
  <si>
    <t>QTDE.</t>
  </si>
  <si>
    <t>VALOR UNIT.</t>
  </si>
  <si>
    <t>VALOR TOTAL</t>
  </si>
  <si>
    <t>EXTENSÃO DE REDE DE DISTRIBUIÇÃO - RDA TRIFÁSICA</t>
  </si>
  <si>
    <t>POSTES</t>
  </si>
  <si>
    <t>1.1</t>
  </si>
  <si>
    <t>1.2</t>
  </si>
  <si>
    <t>UNID.</t>
  </si>
  <si>
    <r>
      <t xml:space="preserve">FORNECIMENTO E INSTALAÇÃO DE POSTE DE CONCRETO </t>
    </r>
    <r>
      <rPr>
        <b/>
        <sz val="11"/>
        <color theme="1"/>
        <rFont val="Calibri"/>
        <family val="2"/>
        <scheme val="minor"/>
      </rPr>
      <t>SEÇÃO CIRCULAR</t>
    </r>
    <r>
      <rPr>
        <sz val="11"/>
        <color theme="1"/>
        <rFont val="Calibri"/>
        <family val="2"/>
        <scheme val="minor"/>
      </rPr>
      <t xml:space="preserve"> DE 11 METROS, INCLUSO ACESSÓRIOS, AMARRAÇÕES E SUPORTES PARA REDE BT/MT</t>
    </r>
  </si>
  <si>
    <t>TRANSDORMADORES</t>
  </si>
  <si>
    <r>
      <t xml:space="preserve">FORNECIMENTO E INSTALAÇÃO DE TRANSFORMADOR DE DISTRIBUIÇÃO TRIFÁSICO DE </t>
    </r>
    <r>
      <rPr>
        <b/>
        <sz val="11"/>
        <color theme="1"/>
        <rFont val="Calibri"/>
        <family val="2"/>
        <scheme val="minor"/>
      </rPr>
      <t xml:space="preserve">45 Kva, </t>
    </r>
    <r>
      <rPr>
        <sz val="11"/>
        <color theme="1"/>
        <rFont val="Calibri"/>
        <family val="2"/>
        <scheme val="minor"/>
      </rPr>
      <t>INCLUSO SUPORTES, AMARRAÇÕES E ACESSÓRIOS.</t>
    </r>
  </si>
  <si>
    <t>M</t>
  </si>
  <si>
    <t>CABO AL 1X70 MM² 1KV</t>
  </si>
  <si>
    <t>CABO QUADRUPLEX CA 3X1X70+70 1 KV</t>
  </si>
  <si>
    <t>EXTENSÃO DE ILUMINAÇÃO PÚBLICA</t>
  </si>
  <si>
    <t>LUMINÁRIAS</t>
  </si>
  <si>
    <t>2.1</t>
  </si>
  <si>
    <t>2.2</t>
  </si>
  <si>
    <t>2.3</t>
  </si>
  <si>
    <t>2.4</t>
  </si>
  <si>
    <r>
      <t xml:space="preserve">FORNECIMENTO E INSTALAÇÃO DE </t>
    </r>
    <r>
      <rPr>
        <b/>
        <sz val="11"/>
        <color theme="1"/>
        <rFont val="Calibri"/>
        <family val="2"/>
        <scheme val="minor"/>
      </rPr>
      <t xml:space="preserve">LUMINÁRIA </t>
    </r>
    <r>
      <rPr>
        <sz val="11"/>
        <color theme="1"/>
        <rFont val="Calibri"/>
        <family val="2"/>
        <scheme val="minor"/>
      </rPr>
      <t xml:space="preserve">PARA ILUMINAÇÃO PÚBLICA PARA LÂMPADA </t>
    </r>
    <r>
      <rPr>
        <b/>
        <sz val="11"/>
        <color theme="1"/>
        <rFont val="Calibri"/>
        <family val="2"/>
        <scheme val="minor"/>
      </rPr>
      <t xml:space="preserve">VAPOR DE SÓDIO 100 W. </t>
    </r>
    <r>
      <rPr>
        <sz val="11"/>
        <color theme="1"/>
        <rFont val="Calibri"/>
        <family val="2"/>
        <scheme val="minor"/>
      </rPr>
      <t xml:space="preserve">FECHADA, TIPO CORPO REFLETOR EM ALUMÍNIO ESTAMPADO TRATADO COM ABRILHANTAMENTO ELETROQUÍMICO E ANODIZADO, COM COMPARTIMENTO PARA EQUIPAMENTOS AUXILIARES CONSTRUÍDO EM ALUMÍNIO INJETADO, COM SOQUETE DE PORCELANA TIPO </t>
    </r>
    <r>
      <rPr>
        <b/>
        <sz val="11"/>
        <color theme="1"/>
        <rFont val="Calibri"/>
        <family val="2"/>
        <scheme val="minor"/>
      </rPr>
      <t>E-40</t>
    </r>
    <r>
      <rPr>
        <sz val="11"/>
        <color theme="1"/>
        <rFont val="Calibri"/>
        <family val="2"/>
        <scheme val="minor"/>
      </rPr>
      <t xml:space="preserve"> TENDO DISPOSITIVO ANTI- VIBRATÓRIO, COM BASE PARA RELÉ FOTOELÉTRICO COM REFRATOR EM POLICARBONATO LISO DE ALTA RESISTÊNCIA A IMPACTOS E PROTEÇÃO CONTRA RAIOS ULTRA VIOLETA, COM GRAU DE PROTEÇÃO IP 66 PARA CONJUNTO ÓPTICO E IP 33 PARA O COMPARTIMENO AUXILIAR. FORNECIMENTO COM </t>
    </r>
    <r>
      <rPr>
        <b/>
        <sz val="11"/>
        <color theme="1"/>
        <rFont val="Calibri"/>
        <family val="2"/>
        <scheme val="minor"/>
      </rPr>
      <t xml:space="preserve">REATOR VAPOR DE SÓDIO 100W - 220 V; 60 HZ. </t>
    </r>
    <r>
      <rPr>
        <sz val="11"/>
        <color theme="1"/>
        <rFont val="Calibri"/>
        <family val="2"/>
        <scheme val="minor"/>
      </rPr>
      <t xml:space="preserve">USO INTERNO, FATOR DE POTÊNCIA MÍNIMO DE </t>
    </r>
    <r>
      <rPr>
        <b/>
        <sz val="11"/>
        <color theme="1"/>
        <rFont val="Calibri"/>
        <family val="2"/>
        <scheme val="minor"/>
      </rPr>
      <t xml:space="preserve">0,92; </t>
    </r>
    <r>
      <rPr>
        <sz val="11"/>
        <color theme="1"/>
        <rFont val="Calibri"/>
        <family val="2"/>
        <scheme val="minor"/>
      </rPr>
      <t>COM IGNITOR; MONTADO SOBRE CHASSIS TIPO VSI PERDA MÁXIMA DE 18 W, DEMAIS CARACTERÍSTICAS DE ACORDO COM A NORMA NBR - 13593. INCLUSO CABOS CONECTORES E ACESSÓRIOS.</t>
    </r>
  </si>
  <si>
    <t>LÂMPADAS</t>
  </si>
  <si>
    <r>
      <t>FORNECIMENTO E INSTALAÇÃO DE</t>
    </r>
    <r>
      <rPr>
        <b/>
        <sz val="11"/>
        <color theme="1"/>
        <rFont val="Calibri"/>
        <family val="2"/>
        <scheme val="minor"/>
      </rPr>
      <t xml:space="preserve"> LÂMPADA VAPOR DE SÓDIO</t>
    </r>
    <r>
      <rPr>
        <sz val="11"/>
        <color theme="1"/>
        <rFont val="Calibri"/>
        <family val="2"/>
        <scheme val="minor"/>
      </rPr>
      <t xml:space="preserve"> A ALTA PRESSÃO; POTÊNCIA NOMINAL </t>
    </r>
    <r>
      <rPr>
        <b/>
        <sz val="11"/>
        <color theme="1"/>
        <rFont val="Calibri"/>
        <family val="2"/>
        <scheme val="minor"/>
      </rPr>
      <t xml:space="preserve">100W; </t>
    </r>
    <r>
      <rPr>
        <sz val="11"/>
        <color theme="1"/>
        <rFont val="Calibri"/>
        <family val="2"/>
        <scheme val="minor"/>
      </rPr>
      <t xml:space="preserve">BULBO TUBULAR CRISTALINO; BASE </t>
    </r>
    <r>
      <rPr>
        <b/>
        <sz val="11"/>
        <color theme="1"/>
        <rFont val="Calibri"/>
        <family val="2"/>
        <scheme val="minor"/>
      </rPr>
      <t xml:space="preserve">E-40; </t>
    </r>
    <r>
      <rPr>
        <sz val="11"/>
        <color theme="1"/>
        <rFont val="Calibri"/>
        <family val="2"/>
        <scheme val="minor"/>
      </rPr>
      <t xml:space="preserve">USO NA ILUMINAÇÃO PÚBLICA POSIÇÃO DE FUNCIONAMENTO UNIVERSAL, FLUXO LUMINOSO 10.000 LUMENS; COM IGNITOR EXTERNO, DE ACORDO COM A NORMA ABNT NBR IEC - 666. A VIDA, MEDIANA, PARA UM CICLO DE OPERAÇÃO DE 12 HORAS/PARTIDA COM POTÊNCIA NOMINAL, NÃO DEVE SER INFERIOR A 32.000 HORAS. </t>
    </r>
  </si>
  <si>
    <t>RELÉ</t>
  </si>
  <si>
    <r>
      <t xml:space="preserve">FORNECIMENTO E INSTALAÇÃO DE </t>
    </r>
    <r>
      <rPr>
        <b/>
        <sz val="11"/>
        <color theme="1"/>
        <rFont val="Calibri"/>
        <family val="2"/>
        <scheme val="minor"/>
      </rPr>
      <t xml:space="preserve">RELÉ FOTOELÉTRICO </t>
    </r>
    <r>
      <rPr>
        <sz val="11"/>
        <color theme="1"/>
        <rFont val="Calibri"/>
        <family val="2"/>
        <scheme val="minor"/>
      </rPr>
      <t>TIPO ELETROMAGNÉTICO, SEM COMPONENTES ELETRÔNICOS, 220V/60HZ, SEM BASE, COM FOTO-RESISTOR ENCAPSULADO EM INVÓLUCRO OPACO, COM CONTATOS TIPO NORMALMENTE FECHADO - NF. GRAU DE PROTEÇÃO IP 54 (INVÓLUCRO), PINOS DE LATÃO ESTANHADO CAPACIDADE DE CHAVEAMENTO 1000 W, 1800 VA, TENSÃO 220 V, SENSIBILIDADE OPERACIONAL ENTRE 3 A 20 LUX PARA LIGAR E ATÉ 80 LUX PARA DESLIGAR. INVÓLUCRO EM POLICARBONATO OU MATERIAL EQUIVALENTES ESTABILIZADO CONTRA RADIAÇÃO ULTRAVIOLETA E RESISTENTE A INTEMPÉRIES, COM ESTABILIZADOR UV. NA PARTE INFERIOR DEVERÁ CONSTAR AS INFORMAÇÕES: LINHA, CARGA E NEUTRO, MÊS E ANO; NA PARTE SUPERIOR DA CAPA PROTETORA DEVERÁ CONSTAR EM ALTO RELEVO A MARCA E MODELO DO RELE, TENSÃO DE FUNCIONAMENTO, FREQUÊNCIA E CARGA MÁXIMA. O RELÉ DEVERÁ ATENDE ÀS ESPECIFICAÇÕES CONSTRUTIVAS E DE FUNCIONAMENTO PREVISTAS NA ABNT NBR 5123.</t>
    </r>
  </si>
  <si>
    <t>BRAÇOS DE IP</t>
  </si>
  <si>
    <r>
      <t xml:space="preserve">FORNECIMENTO E INSTALAÇÃO DE BRAÇO DE ILUMINAÇÃO PÚBLICA DE AÇO GALVANIZADO </t>
    </r>
    <r>
      <rPr>
        <b/>
        <sz val="11"/>
        <color theme="1"/>
        <rFont val="Calibri"/>
        <family val="2"/>
        <scheme val="minor"/>
      </rPr>
      <t>TIPO MÉDIO</t>
    </r>
    <r>
      <rPr>
        <sz val="11"/>
        <color theme="1"/>
        <rFont val="Calibri"/>
        <family val="2"/>
        <scheme val="minor"/>
      </rPr>
      <t>, INCLUSO ACESSÓRIOS, AMARRAÇÕES E SUPORTES</t>
    </r>
  </si>
  <si>
    <t>OBRA: EXTENSÃO DE REDE ELÉTRICA E ILUMINAÇÃO PÚBLICA</t>
  </si>
  <si>
    <t>MARCA</t>
  </si>
  <si>
    <t>ICOTEMA</t>
  </si>
  <si>
    <t>ROMAGNOLE</t>
  </si>
  <si>
    <t>PRYSMIAN</t>
  </si>
  <si>
    <t>ALUBAR</t>
  </si>
  <si>
    <t>CONDUSPAR</t>
  </si>
  <si>
    <t>LAS LED</t>
  </si>
  <si>
    <t>FINDER</t>
  </si>
  <si>
    <t>SM</t>
  </si>
  <si>
    <t>CABO AL 1X50 MM² 15 KV PROTEGIDO</t>
  </si>
  <si>
    <r>
      <t xml:space="preserve">FORNECIMENTO E INSTALAÇÃO DE POSTES DE CONCRETO </t>
    </r>
    <r>
      <rPr>
        <b/>
        <sz val="11"/>
        <color theme="1"/>
        <rFont val="Calibri"/>
        <family val="2"/>
        <scheme val="minor"/>
      </rPr>
      <t xml:space="preserve">SEÇÃO CIRCULAR </t>
    </r>
    <r>
      <rPr>
        <sz val="11"/>
        <color theme="1"/>
        <rFont val="Calibri"/>
        <family val="2"/>
        <scheme val="minor"/>
      </rPr>
      <t>DE 11 METROS (600 a 1.0000), INCLUSO ACESSÓRIOS, AMARRAÇÕES E SUPORTES PARA REDE BT/MT.</t>
    </r>
  </si>
  <si>
    <t>1.1.1</t>
  </si>
  <si>
    <t>1.1.2</t>
  </si>
  <si>
    <t>1.2.1</t>
  </si>
  <si>
    <t>1.2.2</t>
  </si>
  <si>
    <t>1.2.3</t>
  </si>
  <si>
    <t>1.2.4</t>
  </si>
  <si>
    <t>2.1.1</t>
  </si>
  <si>
    <t>2.2.1</t>
  </si>
  <si>
    <t>2.3.1</t>
  </si>
  <si>
    <t>2.4.1</t>
  </si>
  <si>
    <t xml:space="preserve">TOTAL GERAL     </t>
  </si>
  <si>
    <t>PREFEITURA MUNICIPAL DE NOVORIZONTE</t>
  </si>
  <si>
    <t>LOCAL: SEDE DO MUNICÍPIO DE NOVORIZONTE/MG</t>
  </si>
  <si>
    <t>CRONOGRAMA FÍSICO FINANCEIRO</t>
  </si>
  <si>
    <t>PERÍODO</t>
  </si>
  <si>
    <t>DISCRIMINAÇÃO DOS SERVIÇOS</t>
  </si>
  <si>
    <t>VALOR</t>
  </si>
  <si>
    <t>MÊS 01</t>
  </si>
  <si>
    <t>MÊS 02</t>
  </si>
  <si>
    <t>MÊS 03</t>
  </si>
  <si>
    <t>MÊS 04</t>
  </si>
  <si>
    <t>MÊS 05</t>
  </si>
  <si>
    <t>SUB-TOTAL</t>
  </si>
  <si>
    <t>VALOR DO PERÍODO</t>
  </si>
  <si>
    <t>VALOR ACUMULADO</t>
  </si>
  <si>
    <t>PERCENTUAL DO PERÍODO</t>
  </si>
  <si>
    <t>PERCENTUAL ACUMULADO</t>
  </si>
  <si>
    <r>
      <rPr>
        <b/>
        <sz val="11"/>
        <color theme="1"/>
        <rFont val="Calibri"/>
        <family val="2"/>
        <scheme val="minor"/>
      </rPr>
      <t>DATA:</t>
    </r>
    <r>
      <rPr>
        <sz val="11"/>
        <color theme="1"/>
        <rFont val="Calibri"/>
        <family val="2"/>
        <scheme val="minor"/>
      </rPr>
      <t xml:space="preserve"> 06/04/20</t>
    </r>
  </si>
  <si>
    <r>
      <t xml:space="preserve">BDI: </t>
    </r>
    <r>
      <rPr>
        <sz val="11"/>
        <color theme="1"/>
        <rFont val="Calibri"/>
        <family val="2"/>
        <scheme val="minor"/>
      </rPr>
      <t>22,50%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</si>
</sst>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wrapText="1"/>
    </xf>
    <xf numFmtId="164" fontId="0" fillId="2" borderId="1" xfId="0" applyNumberFormat="1" applyFill="1" applyBorder="1"/>
    <xf numFmtId="164" fontId="0" fillId="0" borderId="1" xfId="0" applyNumberFormat="1" applyBorder="1" applyAlignment="1">
      <alignment horizontal="left"/>
    </xf>
    <xf numFmtId="164" fontId="0" fillId="0" borderId="1" xfId="0" applyNumberFormat="1" applyBorder="1"/>
    <xf numFmtId="164" fontId="0" fillId="0" borderId="0" xfId="0" applyNumberFormat="1"/>
    <xf numFmtId="0" fontId="1" fillId="2" borderId="1" xfId="0" applyFont="1" applyFill="1" applyBorder="1" applyAlignment="1">
      <alignment wrapText="1"/>
    </xf>
    <xf numFmtId="0" fontId="0" fillId="2" borderId="1" xfId="0" applyFill="1" applyBorder="1" applyAlignment="1">
      <alignment horizontal="center"/>
    </xf>
    <xf numFmtId="164" fontId="0" fillId="0" borderId="1" xfId="0" applyNumberForma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/>
    <xf numFmtId="16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1" fillId="0" borderId="1" xfId="0" applyNumberFormat="1" applyFont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4" fontId="0" fillId="0" borderId="0" xfId="0" applyNumberFormat="1"/>
    <xf numFmtId="4" fontId="0" fillId="0" borderId="0" xfId="0" applyNumberFormat="1" applyAlignment="1">
      <alignment horizontal="center"/>
    </xf>
    <xf numFmtId="0" fontId="6" fillId="3" borderId="0" xfId="0" applyFont="1" applyFill="1"/>
    <xf numFmtId="0" fontId="8" fillId="2" borderId="0" xfId="0" applyFont="1" applyFill="1"/>
    <xf numFmtId="44" fontId="0" fillId="0" borderId="0" xfId="0" applyNumberFormat="1"/>
    <xf numFmtId="44" fontId="0" fillId="0" borderId="0" xfId="2" applyFont="1"/>
    <xf numFmtId="0" fontId="0" fillId="2" borderId="1" xfId="0" applyFont="1" applyFill="1" applyBorder="1" applyAlignment="1">
      <alignment horizontal="center"/>
    </xf>
    <xf numFmtId="164" fontId="9" fillId="2" borderId="1" xfId="0" applyNumberFormat="1" applyFont="1" applyFill="1" applyBorder="1" applyAlignment="1">
      <alignment horizontal="center" vertical="center"/>
    </xf>
    <xf numFmtId="43" fontId="6" fillId="3" borderId="22" xfId="1" applyFont="1" applyFill="1" applyBorder="1"/>
    <xf numFmtId="43" fontId="6" fillId="3" borderId="21" xfId="1" applyFont="1" applyFill="1" applyBorder="1"/>
    <xf numFmtId="9" fontId="6" fillId="3" borderId="26" xfId="1" applyNumberFormat="1" applyFont="1" applyFill="1" applyBorder="1"/>
    <xf numFmtId="0" fontId="12" fillId="4" borderId="0" xfId="0" applyFont="1" applyFill="1"/>
    <xf numFmtId="0" fontId="0" fillId="4" borderId="0" xfId="0" applyFill="1"/>
    <xf numFmtId="43" fontId="6" fillId="3" borderId="26" xfId="1" applyFont="1" applyFill="1" applyBorder="1"/>
    <xf numFmtId="9" fontId="6" fillId="3" borderId="22" xfId="1" applyNumberFormat="1" applyFont="1" applyFill="1" applyBorder="1"/>
    <xf numFmtId="10" fontId="6" fillId="3" borderId="22" xfId="1" applyNumberFormat="1" applyFont="1" applyFill="1" applyBorder="1"/>
    <xf numFmtId="10" fontId="6" fillId="3" borderId="26" xfId="1" applyNumberFormat="1" applyFont="1" applyFill="1" applyBorder="1"/>
    <xf numFmtId="10" fontId="6" fillId="3" borderId="26" xfId="1" applyNumberFormat="1" applyFont="1" applyFill="1" applyBorder="1" applyAlignment="1"/>
    <xf numFmtId="4" fontId="7" fillId="3" borderId="22" xfId="0" applyNumberFormat="1" applyFont="1" applyFill="1" applyBorder="1" applyAlignment="1">
      <alignment horizontal="center"/>
    </xf>
    <xf numFmtId="165" fontId="6" fillId="3" borderId="22" xfId="1" applyNumberFormat="1" applyFont="1" applyFill="1" applyBorder="1" applyAlignment="1">
      <alignment horizontal="right"/>
    </xf>
    <xf numFmtId="43" fontId="6" fillId="3" borderId="22" xfId="1" applyFont="1" applyFill="1" applyBorder="1" applyAlignment="1">
      <alignment horizontal="right"/>
    </xf>
    <xf numFmtId="43" fontId="6" fillId="3" borderId="26" xfId="1" applyFont="1" applyFill="1" applyBorder="1" applyAlignment="1">
      <alignment horizontal="right"/>
    </xf>
    <xf numFmtId="10" fontId="6" fillId="3" borderId="26" xfId="1" applyNumberFormat="1" applyFont="1" applyFill="1" applyBorder="1" applyAlignment="1">
      <alignment horizontal="right"/>
    </xf>
    <xf numFmtId="10" fontId="6" fillId="3" borderId="26" xfId="3" applyNumberFormat="1" applyFont="1" applyFill="1" applyBorder="1" applyAlignment="1">
      <alignment horizontal="right"/>
    </xf>
    <xf numFmtId="0" fontId="7" fillId="3" borderId="0" xfId="0" applyFont="1" applyFill="1" applyAlignment="1">
      <alignment horizontal="right"/>
    </xf>
    <xf numFmtId="0" fontId="1" fillId="0" borderId="0" xfId="0" applyFont="1" applyAlignment="1"/>
    <xf numFmtId="0" fontId="0" fillId="0" borderId="0" xfId="0" applyAlignment="1"/>
    <xf numFmtId="0" fontId="1" fillId="0" borderId="2" xfId="0" applyFont="1" applyBorder="1" applyAlignment="1"/>
    <xf numFmtId="0" fontId="5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center" vertical="center" wrapText="1"/>
    </xf>
    <xf numFmtId="43" fontId="6" fillId="3" borderId="35" xfId="1" applyFont="1" applyFill="1" applyBorder="1"/>
    <xf numFmtId="9" fontId="6" fillId="3" borderId="37" xfId="1" applyNumberFormat="1" applyFont="1" applyFill="1" applyBorder="1"/>
    <xf numFmtId="43" fontId="6" fillId="3" borderId="37" xfId="1" applyFont="1" applyFill="1" applyBorder="1"/>
    <xf numFmtId="0" fontId="6" fillId="3" borderId="38" xfId="0" applyFont="1" applyFill="1" applyBorder="1"/>
    <xf numFmtId="165" fontId="7" fillId="3" borderId="35" xfId="1" applyNumberFormat="1" applyFont="1" applyFill="1" applyBorder="1"/>
    <xf numFmtId="0" fontId="6" fillId="3" borderId="36" xfId="0" applyFont="1" applyFill="1" applyBorder="1"/>
    <xf numFmtId="43" fontId="6" fillId="3" borderId="37" xfId="1" applyFont="1" applyFill="1" applyBorder="1" applyAlignment="1">
      <alignment horizontal="right"/>
    </xf>
    <xf numFmtId="10" fontId="6" fillId="3" borderId="37" xfId="1" applyNumberFormat="1" applyFont="1" applyFill="1" applyBorder="1" applyAlignment="1">
      <alignment horizontal="right"/>
    </xf>
    <xf numFmtId="0" fontId="6" fillId="3" borderId="41" xfId="0" applyFont="1" applyFill="1" applyBorder="1"/>
    <xf numFmtId="43" fontId="6" fillId="3" borderId="42" xfId="1" applyFont="1" applyFill="1" applyBorder="1"/>
    <xf numFmtId="10" fontId="6" fillId="3" borderId="42" xfId="1" applyNumberFormat="1" applyFont="1" applyFill="1" applyBorder="1" applyAlignment="1">
      <alignment horizontal="right"/>
    </xf>
    <xf numFmtId="10" fontId="6" fillId="3" borderId="42" xfId="3" applyNumberFormat="1" applyFont="1" applyFill="1" applyBorder="1" applyAlignment="1">
      <alignment horizontal="right"/>
    </xf>
    <xf numFmtId="10" fontId="6" fillId="3" borderId="43" xfId="1" applyNumberFormat="1" applyFont="1" applyFill="1" applyBorder="1" applyAlignment="1">
      <alignment horizontal="right"/>
    </xf>
    <xf numFmtId="0" fontId="5" fillId="3" borderId="12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14" fontId="11" fillId="0" borderId="47" xfId="0" applyNumberFormat="1" applyFont="1" applyBorder="1" applyAlignment="1">
      <alignment horizontal="center" wrapText="1"/>
    </xf>
    <xf numFmtId="0" fontId="10" fillId="0" borderId="0" xfId="0" applyFont="1" applyAlignment="1">
      <alignment horizontal="center" vertical="center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4" fontId="4" fillId="3" borderId="3" xfId="0" applyNumberFormat="1" applyFont="1" applyFill="1" applyBorder="1" applyAlignment="1">
      <alignment horizontal="center" vertical="center"/>
    </xf>
    <xf numFmtId="4" fontId="4" fillId="3" borderId="4" xfId="0" applyNumberFormat="1" applyFont="1" applyFill="1" applyBorder="1" applyAlignment="1">
      <alignment horizontal="center" vertical="center"/>
    </xf>
    <xf numFmtId="4" fontId="4" fillId="3" borderId="5" xfId="0" applyNumberFormat="1" applyFont="1" applyFill="1" applyBorder="1" applyAlignment="1">
      <alignment horizontal="center" vertical="center"/>
    </xf>
    <xf numFmtId="4" fontId="4" fillId="3" borderId="6" xfId="0" applyNumberFormat="1" applyFont="1" applyFill="1" applyBorder="1" applyAlignment="1">
      <alignment horizontal="center" vertical="center"/>
    </xf>
    <xf numFmtId="4" fontId="4" fillId="3" borderId="7" xfId="0" applyNumberFormat="1" applyFont="1" applyFill="1" applyBorder="1" applyAlignment="1">
      <alignment horizontal="center" vertical="center"/>
    </xf>
    <xf numFmtId="4" fontId="4" fillId="3" borderId="8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/>
    </xf>
    <xf numFmtId="0" fontId="7" fillId="3" borderId="34" xfId="0" applyFont="1" applyFill="1" applyBorder="1" applyAlignment="1">
      <alignment horizontal="center"/>
    </xf>
    <xf numFmtId="0" fontId="7" fillId="3" borderId="36" xfId="0" applyFont="1" applyFill="1" applyBorder="1" applyAlignment="1">
      <alignment horizontal="center"/>
    </xf>
    <xf numFmtId="2" fontId="7" fillId="3" borderId="18" xfId="0" applyNumberFormat="1" applyFont="1" applyFill="1" applyBorder="1" applyAlignment="1">
      <alignment horizontal="left" vertical="center"/>
    </xf>
    <xf numFmtId="0" fontId="7" fillId="3" borderId="19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4" fontId="7" fillId="3" borderId="21" xfId="1" applyNumberFormat="1" applyFont="1" applyFill="1" applyBorder="1" applyAlignment="1">
      <alignment horizontal="center" vertical="center"/>
    </xf>
    <xf numFmtId="4" fontId="5" fillId="0" borderId="26" xfId="0" applyNumberFormat="1" applyFont="1" applyBorder="1" applyAlignment="1">
      <alignment horizontal="center" vertical="center"/>
    </xf>
    <xf numFmtId="0" fontId="7" fillId="3" borderId="38" xfId="0" applyFont="1" applyFill="1" applyBorder="1" applyAlignment="1">
      <alignment horizontal="center"/>
    </xf>
    <xf numFmtId="2" fontId="7" fillId="3" borderId="27" xfId="0" applyNumberFormat="1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left" vertical="center"/>
    </xf>
    <xf numFmtId="0" fontId="7" fillId="3" borderId="29" xfId="0" applyFont="1" applyFill="1" applyBorder="1" applyAlignment="1">
      <alignment horizontal="left" vertical="center"/>
    </xf>
    <xf numFmtId="4" fontId="7" fillId="3" borderId="22" xfId="1" applyNumberFormat="1" applyFont="1" applyFill="1" applyBorder="1" applyAlignment="1">
      <alignment horizontal="center" vertical="center"/>
    </xf>
    <xf numFmtId="2" fontId="7" fillId="3" borderId="23" xfId="0" applyNumberFormat="1" applyFont="1" applyFill="1" applyBorder="1" applyAlignment="1">
      <alignment horizontal="left" vertical="center"/>
    </xf>
    <xf numFmtId="0" fontId="7" fillId="3" borderId="24" xfId="0" applyFont="1" applyFill="1" applyBorder="1" applyAlignment="1">
      <alignment horizontal="left" vertical="center"/>
    </xf>
    <xf numFmtId="0" fontId="7" fillId="3" borderId="25" xfId="0" applyFont="1" applyFill="1" applyBorder="1" applyAlignment="1">
      <alignment horizontal="left" vertical="center"/>
    </xf>
    <xf numFmtId="4" fontId="7" fillId="3" borderId="26" xfId="1" applyNumberFormat="1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/>
    </xf>
    <xf numFmtId="0" fontId="7" fillId="3" borderId="40" xfId="0" applyFont="1" applyFill="1" applyBorder="1" applyAlignment="1">
      <alignment horizontal="center"/>
    </xf>
    <xf numFmtId="2" fontId="7" fillId="3" borderId="30" xfId="0" applyNumberFormat="1" applyFont="1" applyFill="1" applyBorder="1" applyAlignment="1">
      <alignment horizontal="left" vertical="center"/>
    </xf>
    <xf numFmtId="2" fontId="7" fillId="3" borderId="31" xfId="0" applyNumberFormat="1" applyFont="1" applyFill="1" applyBorder="1" applyAlignment="1">
      <alignment horizontal="left" vertical="center"/>
    </xf>
    <xf numFmtId="2" fontId="7" fillId="3" borderId="32" xfId="0" applyNumberFormat="1" applyFont="1" applyFill="1" applyBorder="1" applyAlignment="1">
      <alignment horizontal="left" vertical="center"/>
    </xf>
    <xf numFmtId="2" fontId="7" fillId="3" borderId="28" xfId="0" applyNumberFormat="1" applyFont="1" applyFill="1" applyBorder="1" applyAlignment="1">
      <alignment horizontal="left" vertical="center"/>
    </xf>
    <xf numFmtId="2" fontId="7" fillId="3" borderId="29" xfId="0" applyNumberFormat="1" applyFont="1" applyFill="1" applyBorder="1" applyAlignment="1">
      <alignment horizontal="left" vertical="center"/>
    </xf>
    <xf numFmtId="4" fontId="7" fillId="3" borderId="33" xfId="1" applyNumberFormat="1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right"/>
    </xf>
    <xf numFmtId="0" fontId="7" fillId="3" borderId="0" xfId="0" applyFont="1" applyFill="1" applyAlignment="1">
      <alignment horizont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45" xfId="0" applyFont="1" applyFill="1" applyBorder="1" applyAlignment="1">
      <alignment horizontal="left" vertical="center"/>
    </xf>
    <xf numFmtId="0" fontId="7" fillId="3" borderId="23" xfId="0" applyFont="1" applyFill="1" applyBorder="1" applyAlignment="1">
      <alignment horizontal="left" vertical="center"/>
    </xf>
    <xf numFmtId="0" fontId="7" fillId="3" borderId="22" xfId="0" applyFont="1" applyFill="1" applyBorder="1" applyAlignment="1">
      <alignment horizontal="right"/>
    </xf>
    <xf numFmtId="0" fontId="7" fillId="3" borderId="26" xfId="0" applyFont="1" applyFill="1" applyBorder="1" applyAlignment="1">
      <alignment horizontal="right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22860</xdr:rowOff>
    </xdr:from>
    <xdr:to>
      <xdr:col>1</xdr:col>
      <xdr:colOff>312420</xdr:colOff>
      <xdr:row>0</xdr:row>
      <xdr:rowOff>784413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2860"/>
          <a:ext cx="731520" cy="7615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114300</xdr:rowOff>
    </xdr:from>
    <xdr:to>
      <xdr:col>1</xdr:col>
      <xdr:colOff>137160</xdr:colOff>
      <xdr:row>1</xdr:row>
      <xdr:rowOff>622300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" y="114300"/>
          <a:ext cx="65532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in&#237;cius%20Modesto/Desktop/PC%20Vin&#237;cius/prefeitura%20municipal%20de%20Novorizonte/modelo/cl&#237;nica%20de%20fisioterapia/Planilha%20Or&#231;ament&#225;ria%20Fisioterapia%2025-1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allace/Downloads/Tomada_de_Precos_6_2020_PLANILHA_ORCAMENTARIA%20engenort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ronograma"/>
      <sheetName val="ADITIVO ACRES."/>
      <sheetName val="ADITIVO SUPRESSÃO"/>
      <sheetName val="Planilia Atualizada"/>
      <sheetName val="CRONOG ATUAL"/>
    </sheetNames>
    <sheetDataSet>
      <sheetData sheetId="0" refreshError="1">
        <row r="2">
          <cell r="F2" t="str">
            <v>DATA: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ORÇ. MERCADO"/>
      <sheetName val="MEMÓRIA DE CÁLCULO"/>
      <sheetName val="CRONOGRAMA FISICO FINANCEIRO"/>
    </sheetNames>
    <sheetDataSet>
      <sheetData sheetId="0">
        <row r="13">
          <cell r="B13" t="str">
            <v>1.0</v>
          </cell>
        </row>
        <row r="19">
          <cell r="B19" t="str">
            <v>2.0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view="pageBreakPreview" topLeftCell="A13" zoomScaleNormal="80" zoomScaleSheetLayoutView="100" zoomScalePageLayoutView="52" workbookViewId="0">
      <selection activeCell="B7" sqref="B7"/>
    </sheetView>
  </sheetViews>
  <sheetFormatPr defaultRowHeight="15" x14ac:dyDescent="0.25"/>
  <cols>
    <col min="1" max="1" width="6.7109375" style="21" customWidth="1"/>
    <col min="2" max="2" width="70.140625" style="1" customWidth="1"/>
    <col min="3" max="3" width="8" style="21" customWidth="1"/>
    <col min="4" max="4" width="11.7109375" hidden="1" customWidth="1"/>
    <col min="5" max="5" width="9.140625" style="27"/>
    <col min="6" max="6" width="12.28515625" style="13" bestFit="1" customWidth="1"/>
    <col min="7" max="7" width="16.7109375" style="13" customWidth="1"/>
    <col min="9" max="9" width="14" customWidth="1"/>
    <col min="10" max="11" width="8.85546875" customWidth="1"/>
    <col min="12" max="12" width="12.7109375" customWidth="1"/>
    <col min="13" max="14" width="8.85546875" customWidth="1"/>
  </cols>
  <sheetData>
    <row r="1" spans="1:12" ht="64.5" customHeight="1" x14ac:dyDescent="0.25">
      <c r="A1" s="73" t="s">
        <v>53</v>
      </c>
      <c r="B1" s="73"/>
      <c r="C1" s="73"/>
      <c r="D1" s="73"/>
      <c r="E1" s="73"/>
      <c r="F1" s="73"/>
      <c r="G1" s="73"/>
    </row>
    <row r="2" spans="1:12" ht="15" customHeight="1" x14ac:dyDescent="0.25">
      <c r="A2" s="51" t="s">
        <v>30</v>
      </c>
      <c r="B2" s="52"/>
      <c r="C2" s="52"/>
      <c r="D2" s="52"/>
      <c r="E2" s="52"/>
      <c r="F2" s="52"/>
      <c r="G2" s="52" t="s">
        <v>69</v>
      </c>
    </row>
    <row r="3" spans="1:12" ht="15" customHeight="1" x14ac:dyDescent="0.25">
      <c r="A3" s="53" t="s">
        <v>54</v>
      </c>
      <c r="B3" s="53"/>
      <c r="C3" s="53"/>
      <c r="D3" s="53"/>
      <c r="E3" s="53"/>
      <c r="F3" s="53"/>
      <c r="G3" s="53" t="s">
        <v>70</v>
      </c>
    </row>
    <row r="4" spans="1:12" ht="30" x14ac:dyDescent="0.25">
      <c r="A4" s="2" t="s">
        <v>0</v>
      </c>
      <c r="B4" s="2" t="s">
        <v>1</v>
      </c>
      <c r="C4" s="2" t="s">
        <v>2</v>
      </c>
      <c r="D4" s="2" t="s">
        <v>31</v>
      </c>
      <c r="E4" s="22" t="s">
        <v>3</v>
      </c>
      <c r="F4" s="20" t="s">
        <v>4</v>
      </c>
      <c r="G4" s="20" t="s">
        <v>5</v>
      </c>
    </row>
    <row r="5" spans="1:12" x14ac:dyDescent="0.25">
      <c r="A5" s="18">
        <v>1</v>
      </c>
      <c r="B5" s="14" t="s">
        <v>6</v>
      </c>
      <c r="C5" s="18"/>
      <c r="D5" s="17"/>
      <c r="E5" s="25"/>
      <c r="F5" s="19"/>
      <c r="G5" s="19"/>
      <c r="L5" s="31"/>
    </row>
    <row r="6" spans="1:12" x14ac:dyDescent="0.25">
      <c r="A6" s="15" t="s">
        <v>8</v>
      </c>
      <c r="B6" s="14" t="s">
        <v>7</v>
      </c>
      <c r="C6" s="15"/>
      <c r="D6" s="4"/>
      <c r="E6" s="23"/>
      <c r="F6" s="10"/>
      <c r="G6" s="10"/>
    </row>
    <row r="7" spans="1:12" ht="46.5" customHeight="1" x14ac:dyDescent="0.25">
      <c r="A7" s="8" t="s">
        <v>42</v>
      </c>
      <c r="B7" s="9" t="s">
        <v>11</v>
      </c>
      <c r="C7" s="8" t="s">
        <v>10</v>
      </c>
      <c r="D7" s="5" t="s">
        <v>32</v>
      </c>
      <c r="E7" s="24">
        <v>14</v>
      </c>
      <c r="F7" s="11">
        <v>4553.68</v>
      </c>
      <c r="G7" s="12">
        <f>E7*F7</f>
        <v>63751.520000000004</v>
      </c>
    </row>
    <row r="8" spans="1:12" ht="45" x14ac:dyDescent="0.25">
      <c r="A8" s="8" t="s">
        <v>43</v>
      </c>
      <c r="B8" s="6" t="s">
        <v>41</v>
      </c>
      <c r="C8" s="8" t="s">
        <v>10</v>
      </c>
      <c r="D8" s="7" t="s">
        <v>32</v>
      </c>
      <c r="E8" s="24">
        <v>4</v>
      </c>
      <c r="F8" s="12">
        <v>4866.32</v>
      </c>
      <c r="G8" s="12">
        <f>E8*F8</f>
        <v>19465.28</v>
      </c>
    </row>
    <row r="9" spans="1:12" x14ac:dyDescent="0.25">
      <c r="A9" s="8"/>
      <c r="B9" s="6"/>
      <c r="C9" s="8"/>
      <c r="D9" s="7"/>
      <c r="E9" s="24"/>
      <c r="F9" s="12"/>
      <c r="G9" s="12"/>
    </row>
    <row r="10" spans="1:12" x14ac:dyDescent="0.25">
      <c r="A10" s="15" t="s">
        <v>9</v>
      </c>
      <c r="B10" s="14" t="s">
        <v>12</v>
      </c>
      <c r="C10" s="15"/>
      <c r="D10" s="4"/>
      <c r="E10" s="23"/>
      <c r="F10" s="10"/>
      <c r="G10" s="10"/>
    </row>
    <row r="11" spans="1:12" ht="30" x14ac:dyDescent="0.25">
      <c r="A11" s="8" t="s">
        <v>44</v>
      </c>
      <c r="B11" s="6" t="s">
        <v>13</v>
      </c>
      <c r="C11" s="8" t="s">
        <v>10</v>
      </c>
      <c r="D11" s="7" t="s">
        <v>33</v>
      </c>
      <c r="E11" s="24">
        <v>2</v>
      </c>
      <c r="F11" s="12">
        <v>6875.96</v>
      </c>
      <c r="G11" s="12">
        <f t="shared" ref="G11:G26" si="0">E11*F11</f>
        <v>13751.92</v>
      </c>
      <c r="I11" s="30"/>
    </row>
    <row r="12" spans="1:12" x14ac:dyDescent="0.25">
      <c r="A12" s="8" t="s">
        <v>45</v>
      </c>
      <c r="B12" s="6" t="s">
        <v>40</v>
      </c>
      <c r="C12" s="8" t="s">
        <v>14</v>
      </c>
      <c r="D12" s="7" t="s">
        <v>34</v>
      </c>
      <c r="E12" s="24">
        <f>300*4</f>
        <v>1200</v>
      </c>
      <c r="F12" s="12">
        <v>7</v>
      </c>
      <c r="G12" s="12">
        <f t="shared" si="0"/>
        <v>8400</v>
      </c>
      <c r="I12" s="31"/>
    </row>
    <row r="13" spans="1:12" x14ac:dyDescent="0.25">
      <c r="A13" s="8" t="s">
        <v>46</v>
      </c>
      <c r="B13" s="6" t="s">
        <v>15</v>
      </c>
      <c r="C13" s="8" t="s">
        <v>14</v>
      </c>
      <c r="D13" s="7" t="s">
        <v>35</v>
      </c>
      <c r="E13" s="24">
        <f>35*3*4</f>
        <v>420</v>
      </c>
      <c r="F13" s="12">
        <v>9</v>
      </c>
      <c r="G13" s="12">
        <f t="shared" si="0"/>
        <v>3780</v>
      </c>
    </row>
    <row r="14" spans="1:12" x14ac:dyDescent="0.25">
      <c r="A14" s="8" t="s">
        <v>47</v>
      </c>
      <c r="B14" s="6" t="s">
        <v>16</v>
      </c>
      <c r="C14" s="8" t="s">
        <v>14</v>
      </c>
      <c r="D14" s="7" t="s">
        <v>36</v>
      </c>
      <c r="E14" s="24">
        <v>610</v>
      </c>
      <c r="F14" s="12">
        <v>25</v>
      </c>
      <c r="G14" s="12">
        <f t="shared" si="0"/>
        <v>15250</v>
      </c>
    </row>
    <row r="15" spans="1:12" x14ac:dyDescent="0.25">
      <c r="A15" s="18">
        <v>2</v>
      </c>
      <c r="B15" s="14" t="s">
        <v>17</v>
      </c>
      <c r="C15" s="15"/>
      <c r="D15" s="4"/>
      <c r="E15" s="23"/>
      <c r="F15" s="10"/>
      <c r="G15" s="10"/>
    </row>
    <row r="16" spans="1:12" x14ac:dyDescent="0.25">
      <c r="A16" s="15" t="s">
        <v>19</v>
      </c>
      <c r="B16" s="14" t="s">
        <v>18</v>
      </c>
      <c r="C16" s="15"/>
      <c r="D16" s="4"/>
      <c r="E16" s="23"/>
      <c r="F16" s="10"/>
      <c r="G16" s="10"/>
    </row>
    <row r="17" spans="1:12" ht="211.5" customHeight="1" x14ac:dyDescent="0.25">
      <c r="A17" s="8" t="s">
        <v>48</v>
      </c>
      <c r="B17" s="6" t="s">
        <v>23</v>
      </c>
      <c r="C17" s="8" t="s">
        <v>10</v>
      </c>
      <c r="D17" s="7" t="s">
        <v>37</v>
      </c>
      <c r="E17" s="24">
        <v>18</v>
      </c>
      <c r="F17" s="12">
        <v>487.49</v>
      </c>
      <c r="G17" s="16">
        <f t="shared" si="0"/>
        <v>8774.82</v>
      </c>
      <c r="I17" s="30"/>
    </row>
    <row r="18" spans="1:12" x14ac:dyDescent="0.25">
      <c r="A18" s="8"/>
      <c r="B18" s="6"/>
      <c r="C18" s="8"/>
      <c r="D18" s="7"/>
      <c r="E18" s="24"/>
      <c r="F18" s="12"/>
      <c r="G18" s="16"/>
      <c r="L18">
        <f>5000*2</f>
        <v>10000</v>
      </c>
    </row>
    <row r="19" spans="1:12" x14ac:dyDescent="0.25">
      <c r="A19" s="15" t="s">
        <v>20</v>
      </c>
      <c r="B19" s="3" t="s">
        <v>24</v>
      </c>
      <c r="C19" s="15"/>
      <c r="D19" s="4"/>
      <c r="E19" s="23"/>
      <c r="F19" s="10"/>
      <c r="G19" s="10"/>
    </row>
    <row r="20" spans="1:12" ht="105" x14ac:dyDescent="0.25">
      <c r="A20" s="8" t="s">
        <v>49</v>
      </c>
      <c r="B20" s="6" t="s">
        <v>25</v>
      </c>
      <c r="C20" s="8" t="s">
        <v>10</v>
      </c>
      <c r="D20" s="7" t="s">
        <v>37</v>
      </c>
      <c r="E20" s="24">
        <v>18</v>
      </c>
      <c r="F20" s="12">
        <v>29.07</v>
      </c>
      <c r="G20" s="16">
        <f t="shared" si="0"/>
        <v>523.26</v>
      </c>
    </row>
    <row r="21" spans="1:12" x14ac:dyDescent="0.25">
      <c r="A21" s="8"/>
      <c r="B21" s="6"/>
      <c r="C21" s="8"/>
      <c r="D21" s="7"/>
      <c r="E21" s="24"/>
      <c r="F21" s="12"/>
      <c r="G21" s="16"/>
    </row>
    <row r="22" spans="1:12" x14ac:dyDescent="0.25">
      <c r="A22" s="15" t="s">
        <v>21</v>
      </c>
      <c r="B22" s="3" t="s">
        <v>26</v>
      </c>
      <c r="C22" s="15"/>
      <c r="D22" s="4"/>
      <c r="E22" s="23"/>
      <c r="F22" s="10"/>
      <c r="G22" s="10"/>
    </row>
    <row r="23" spans="1:12" ht="208.5" customHeight="1" x14ac:dyDescent="0.25">
      <c r="A23" s="8" t="s">
        <v>50</v>
      </c>
      <c r="B23" s="6" t="s">
        <v>27</v>
      </c>
      <c r="C23" s="8" t="s">
        <v>10</v>
      </c>
      <c r="D23" s="7" t="s">
        <v>38</v>
      </c>
      <c r="E23" s="24">
        <v>18</v>
      </c>
      <c r="F23" s="12">
        <v>27.29</v>
      </c>
      <c r="G23" s="16">
        <f t="shared" si="0"/>
        <v>491.21999999999997</v>
      </c>
    </row>
    <row r="24" spans="1:12" x14ac:dyDescent="0.25">
      <c r="A24" s="32" t="s">
        <v>22</v>
      </c>
      <c r="B24" s="14" t="s">
        <v>28</v>
      </c>
      <c r="C24" s="18"/>
      <c r="D24" s="17"/>
      <c r="E24" s="25"/>
      <c r="F24" s="19"/>
      <c r="G24" s="19"/>
    </row>
    <row r="25" spans="1:12" x14ac:dyDescent="0.25">
      <c r="A25" s="8"/>
      <c r="B25" s="6"/>
      <c r="C25" s="8"/>
      <c r="D25" s="7"/>
      <c r="E25" s="24"/>
      <c r="F25" s="12"/>
      <c r="G25" s="16"/>
    </row>
    <row r="26" spans="1:12" ht="30" customHeight="1" x14ac:dyDescent="0.25">
      <c r="A26" s="8" t="s">
        <v>51</v>
      </c>
      <c r="B26" s="6" t="s">
        <v>29</v>
      </c>
      <c r="C26" s="8" t="s">
        <v>10</v>
      </c>
      <c r="D26" s="7" t="s">
        <v>39</v>
      </c>
      <c r="E26" s="24">
        <v>18</v>
      </c>
      <c r="F26" s="12">
        <v>129.41</v>
      </c>
      <c r="G26" s="16">
        <f t="shared" si="0"/>
        <v>2329.38</v>
      </c>
    </row>
    <row r="27" spans="1:12" x14ac:dyDescent="0.25">
      <c r="A27" s="8"/>
      <c r="B27" s="6"/>
      <c r="C27" s="8"/>
      <c r="D27" s="7"/>
      <c r="E27" s="24"/>
      <c r="F27" s="12"/>
      <c r="G27" s="16"/>
    </row>
    <row r="28" spans="1:12" s="29" customFormat="1" ht="20.45" customHeight="1" x14ac:dyDescent="0.25">
      <c r="A28" s="74" t="s">
        <v>52</v>
      </c>
      <c r="B28" s="75"/>
      <c r="C28" s="75"/>
      <c r="D28" s="75"/>
      <c r="E28" s="75"/>
      <c r="F28" s="76"/>
      <c r="G28" s="33">
        <f>SUM(G5:G27)</f>
        <v>136517.40000000002</v>
      </c>
    </row>
    <row r="29" spans="1:12" x14ac:dyDescent="0.25">
      <c r="B29"/>
      <c r="E29" s="26"/>
      <c r="F29"/>
      <c r="G29"/>
    </row>
    <row r="30" spans="1:12" x14ac:dyDescent="0.25">
      <c r="B30"/>
      <c r="E30" s="26"/>
      <c r="F30"/>
      <c r="G30"/>
    </row>
    <row r="31" spans="1:12" x14ac:dyDescent="0.25">
      <c r="B31"/>
      <c r="E31" s="26"/>
      <c r="F31"/>
      <c r="G31"/>
    </row>
    <row r="32" spans="1:12" x14ac:dyDescent="0.25">
      <c r="B32"/>
      <c r="E32" s="26"/>
      <c r="F32"/>
      <c r="G32"/>
    </row>
    <row r="33" spans="2:7" x14ac:dyDescent="0.25">
      <c r="B33"/>
      <c r="E33" s="26"/>
      <c r="F33"/>
      <c r="G33"/>
    </row>
    <row r="34" spans="2:7" x14ac:dyDescent="0.25">
      <c r="B34"/>
      <c r="E34" s="26"/>
      <c r="F34"/>
      <c r="G34"/>
    </row>
  </sheetData>
  <mergeCells count="2">
    <mergeCell ref="A1:G1"/>
    <mergeCell ref="A28:F28"/>
  </mergeCells>
  <phoneticPr fontId="2" type="noConversion"/>
  <printOptions horizontalCentered="1"/>
  <pageMargins left="0.47244094488188981" right="0.31496062992125984" top="0.59055118110236227" bottom="0.59055118110236227" header="0.31496062992125984" footer="0.31496062992125984"/>
  <pageSetup paperSize="9" scale="70" fitToHeight="0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view="pageBreakPreview" zoomScale="110" zoomScaleNormal="100" zoomScaleSheetLayoutView="110" workbookViewId="0">
      <selection activeCell="E51" sqref="E51"/>
    </sheetView>
  </sheetViews>
  <sheetFormatPr defaultRowHeight="15" x14ac:dyDescent="0.25"/>
  <cols>
    <col min="5" max="5" width="23" customWidth="1"/>
    <col min="7" max="7" width="10.42578125" customWidth="1"/>
    <col min="8" max="8" width="11.42578125" customWidth="1"/>
    <col min="9" max="9" width="13" customWidth="1"/>
    <col min="10" max="10" width="11.7109375" hidden="1" customWidth="1"/>
    <col min="11" max="11" width="11.85546875" hidden="1" customWidth="1"/>
    <col min="12" max="12" width="11.140625" hidden="1" customWidth="1"/>
    <col min="13" max="13" width="11.42578125" customWidth="1"/>
    <col min="15" max="15" width="10.140625" bestFit="1" customWidth="1"/>
    <col min="261" max="261" width="23" customWidth="1"/>
    <col min="263" max="263" width="10.42578125" customWidth="1"/>
    <col min="264" max="264" width="11.42578125" customWidth="1"/>
    <col min="265" max="265" width="13" customWidth="1"/>
    <col min="266" max="266" width="11.7109375" customWidth="1"/>
    <col min="267" max="267" width="11.85546875" customWidth="1"/>
    <col min="268" max="268" width="11.140625" customWidth="1"/>
    <col min="269" max="269" width="11.42578125" customWidth="1"/>
    <col min="271" max="271" width="10.140625" bestFit="1" customWidth="1"/>
    <col min="517" max="517" width="23" customWidth="1"/>
    <col min="519" max="519" width="10.42578125" customWidth="1"/>
    <col min="520" max="520" width="11.42578125" customWidth="1"/>
    <col min="521" max="521" width="13" customWidth="1"/>
    <col min="522" max="522" width="11.7109375" customWidth="1"/>
    <col min="523" max="523" width="11.85546875" customWidth="1"/>
    <col min="524" max="524" width="11.140625" customWidth="1"/>
    <col min="525" max="525" width="11.42578125" customWidth="1"/>
    <col min="527" max="527" width="10.140625" bestFit="1" customWidth="1"/>
    <col min="773" max="773" width="23" customWidth="1"/>
    <col min="775" max="775" width="10.42578125" customWidth="1"/>
    <col min="776" max="776" width="11.42578125" customWidth="1"/>
    <col min="777" max="777" width="13" customWidth="1"/>
    <col min="778" max="778" width="11.7109375" customWidth="1"/>
    <col min="779" max="779" width="11.85546875" customWidth="1"/>
    <col min="780" max="780" width="11.140625" customWidth="1"/>
    <col min="781" max="781" width="11.42578125" customWidth="1"/>
    <col min="783" max="783" width="10.140625" bestFit="1" customWidth="1"/>
    <col min="1029" max="1029" width="23" customWidth="1"/>
    <col min="1031" max="1031" width="10.42578125" customWidth="1"/>
    <col min="1032" max="1032" width="11.42578125" customWidth="1"/>
    <col min="1033" max="1033" width="13" customWidth="1"/>
    <col min="1034" max="1034" width="11.7109375" customWidth="1"/>
    <col min="1035" max="1035" width="11.85546875" customWidth="1"/>
    <col min="1036" max="1036" width="11.140625" customWidth="1"/>
    <col min="1037" max="1037" width="11.42578125" customWidth="1"/>
    <col min="1039" max="1039" width="10.140625" bestFit="1" customWidth="1"/>
    <col min="1285" max="1285" width="23" customWidth="1"/>
    <col min="1287" max="1287" width="10.42578125" customWidth="1"/>
    <col min="1288" max="1288" width="11.42578125" customWidth="1"/>
    <col min="1289" max="1289" width="13" customWidth="1"/>
    <col min="1290" max="1290" width="11.7109375" customWidth="1"/>
    <col min="1291" max="1291" width="11.85546875" customWidth="1"/>
    <col min="1292" max="1292" width="11.140625" customWidth="1"/>
    <col min="1293" max="1293" width="11.42578125" customWidth="1"/>
    <col min="1295" max="1295" width="10.140625" bestFit="1" customWidth="1"/>
    <col min="1541" max="1541" width="23" customWidth="1"/>
    <col min="1543" max="1543" width="10.42578125" customWidth="1"/>
    <col min="1544" max="1544" width="11.42578125" customWidth="1"/>
    <col min="1545" max="1545" width="13" customWidth="1"/>
    <col min="1546" max="1546" width="11.7109375" customWidth="1"/>
    <col min="1547" max="1547" width="11.85546875" customWidth="1"/>
    <col min="1548" max="1548" width="11.140625" customWidth="1"/>
    <col min="1549" max="1549" width="11.42578125" customWidth="1"/>
    <col min="1551" max="1551" width="10.140625" bestFit="1" customWidth="1"/>
    <col min="1797" max="1797" width="23" customWidth="1"/>
    <col min="1799" max="1799" width="10.42578125" customWidth="1"/>
    <col min="1800" max="1800" width="11.42578125" customWidth="1"/>
    <col min="1801" max="1801" width="13" customWidth="1"/>
    <col min="1802" max="1802" width="11.7109375" customWidth="1"/>
    <col min="1803" max="1803" width="11.85546875" customWidth="1"/>
    <col min="1804" max="1804" width="11.140625" customWidth="1"/>
    <col min="1805" max="1805" width="11.42578125" customWidth="1"/>
    <col min="1807" max="1807" width="10.140625" bestFit="1" customWidth="1"/>
    <col min="2053" max="2053" width="23" customWidth="1"/>
    <col min="2055" max="2055" width="10.42578125" customWidth="1"/>
    <col min="2056" max="2056" width="11.42578125" customWidth="1"/>
    <col min="2057" max="2057" width="13" customWidth="1"/>
    <col min="2058" max="2058" width="11.7109375" customWidth="1"/>
    <col min="2059" max="2059" width="11.85546875" customWidth="1"/>
    <col min="2060" max="2060" width="11.140625" customWidth="1"/>
    <col min="2061" max="2061" width="11.42578125" customWidth="1"/>
    <col min="2063" max="2063" width="10.140625" bestFit="1" customWidth="1"/>
    <col min="2309" max="2309" width="23" customWidth="1"/>
    <col min="2311" max="2311" width="10.42578125" customWidth="1"/>
    <col min="2312" max="2312" width="11.42578125" customWidth="1"/>
    <col min="2313" max="2313" width="13" customWidth="1"/>
    <col min="2314" max="2314" width="11.7109375" customWidth="1"/>
    <col min="2315" max="2315" width="11.85546875" customWidth="1"/>
    <col min="2316" max="2316" width="11.140625" customWidth="1"/>
    <col min="2317" max="2317" width="11.42578125" customWidth="1"/>
    <col min="2319" max="2319" width="10.140625" bestFit="1" customWidth="1"/>
    <col min="2565" max="2565" width="23" customWidth="1"/>
    <col min="2567" max="2567" width="10.42578125" customWidth="1"/>
    <col min="2568" max="2568" width="11.42578125" customWidth="1"/>
    <col min="2569" max="2569" width="13" customWidth="1"/>
    <col min="2570" max="2570" width="11.7109375" customWidth="1"/>
    <col min="2571" max="2571" width="11.85546875" customWidth="1"/>
    <col min="2572" max="2572" width="11.140625" customWidth="1"/>
    <col min="2573" max="2573" width="11.42578125" customWidth="1"/>
    <col min="2575" max="2575" width="10.140625" bestFit="1" customWidth="1"/>
    <col min="2821" max="2821" width="23" customWidth="1"/>
    <col min="2823" max="2823" width="10.42578125" customWidth="1"/>
    <col min="2824" max="2824" width="11.42578125" customWidth="1"/>
    <col min="2825" max="2825" width="13" customWidth="1"/>
    <col min="2826" max="2826" width="11.7109375" customWidth="1"/>
    <col min="2827" max="2827" width="11.85546875" customWidth="1"/>
    <col min="2828" max="2828" width="11.140625" customWidth="1"/>
    <col min="2829" max="2829" width="11.42578125" customWidth="1"/>
    <col min="2831" max="2831" width="10.140625" bestFit="1" customWidth="1"/>
    <col min="3077" max="3077" width="23" customWidth="1"/>
    <col min="3079" max="3079" width="10.42578125" customWidth="1"/>
    <col min="3080" max="3080" width="11.42578125" customWidth="1"/>
    <col min="3081" max="3081" width="13" customWidth="1"/>
    <col min="3082" max="3082" width="11.7109375" customWidth="1"/>
    <col min="3083" max="3083" width="11.85546875" customWidth="1"/>
    <col min="3084" max="3084" width="11.140625" customWidth="1"/>
    <col min="3085" max="3085" width="11.42578125" customWidth="1"/>
    <col min="3087" max="3087" width="10.140625" bestFit="1" customWidth="1"/>
    <col min="3333" max="3333" width="23" customWidth="1"/>
    <col min="3335" max="3335" width="10.42578125" customWidth="1"/>
    <col min="3336" max="3336" width="11.42578125" customWidth="1"/>
    <col min="3337" max="3337" width="13" customWidth="1"/>
    <col min="3338" max="3338" width="11.7109375" customWidth="1"/>
    <col min="3339" max="3339" width="11.85546875" customWidth="1"/>
    <col min="3340" max="3340" width="11.140625" customWidth="1"/>
    <col min="3341" max="3341" width="11.42578125" customWidth="1"/>
    <col min="3343" max="3343" width="10.140625" bestFit="1" customWidth="1"/>
    <col min="3589" max="3589" width="23" customWidth="1"/>
    <col min="3591" max="3591" width="10.42578125" customWidth="1"/>
    <col min="3592" max="3592" width="11.42578125" customWidth="1"/>
    <col min="3593" max="3593" width="13" customWidth="1"/>
    <col min="3594" max="3594" width="11.7109375" customWidth="1"/>
    <col min="3595" max="3595" width="11.85546875" customWidth="1"/>
    <col min="3596" max="3596" width="11.140625" customWidth="1"/>
    <col min="3597" max="3597" width="11.42578125" customWidth="1"/>
    <col min="3599" max="3599" width="10.140625" bestFit="1" customWidth="1"/>
    <col min="3845" max="3845" width="23" customWidth="1"/>
    <col min="3847" max="3847" width="10.42578125" customWidth="1"/>
    <col min="3848" max="3848" width="11.42578125" customWidth="1"/>
    <col min="3849" max="3849" width="13" customWidth="1"/>
    <col min="3850" max="3850" width="11.7109375" customWidth="1"/>
    <col min="3851" max="3851" width="11.85546875" customWidth="1"/>
    <col min="3852" max="3852" width="11.140625" customWidth="1"/>
    <col min="3853" max="3853" width="11.42578125" customWidth="1"/>
    <col min="3855" max="3855" width="10.140625" bestFit="1" customWidth="1"/>
    <col min="4101" max="4101" width="23" customWidth="1"/>
    <col min="4103" max="4103" width="10.42578125" customWidth="1"/>
    <col min="4104" max="4104" width="11.42578125" customWidth="1"/>
    <col min="4105" max="4105" width="13" customWidth="1"/>
    <col min="4106" max="4106" width="11.7109375" customWidth="1"/>
    <col min="4107" max="4107" width="11.85546875" customWidth="1"/>
    <col min="4108" max="4108" width="11.140625" customWidth="1"/>
    <col min="4109" max="4109" width="11.42578125" customWidth="1"/>
    <col min="4111" max="4111" width="10.140625" bestFit="1" customWidth="1"/>
    <col min="4357" max="4357" width="23" customWidth="1"/>
    <col min="4359" max="4359" width="10.42578125" customWidth="1"/>
    <col min="4360" max="4360" width="11.42578125" customWidth="1"/>
    <col min="4361" max="4361" width="13" customWidth="1"/>
    <col min="4362" max="4362" width="11.7109375" customWidth="1"/>
    <col min="4363" max="4363" width="11.85546875" customWidth="1"/>
    <col min="4364" max="4364" width="11.140625" customWidth="1"/>
    <col min="4365" max="4365" width="11.42578125" customWidth="1"/>
    <col min="4367" max="4367" width="10.140625" bestFit="1" customWidth="1"/>
    <col min="4613" max="4613" width="23" customWidth="1"/>
    <col min="4615" max="4615" width="10.42578125" customWidth="1"/>
    <col min="4616" max="4616" width="11.42578125" customWidth="1"/>
    <col min="4617" max="4617" width="13" customWidth="1"/>
    <col min="4618" max="4618" width="11.7109375" customWidth="1"/>
    <col min="4619" max="4619" width="11.85546875" customWidth="1"/>
    <col min="4620" max="4620" width="11.140625" customWidth="1"/>
    <col min="4621" max="4621" width="11.42578125" customWidth="1"/>
    <col min="4623" max="4623" width="10.140625" bestFit="1" customWidth="1"/>
    <col min="4869" max="4869" width="23" customWidth="1"/>
    <col min="4871" max="4871" width="10.42578125" customWidth="1"/>
    <col min="4872" max="4872" width="11.42578125" customWidth="1"/>
    <col min="4873" max="4873" width="13" customWidth="1"/>
    <col min="4874" max="4874" width="11.7109375" customWidth="1"/>
    <col min="4875" max="4875" width="11.85546875" customWidth="1"/>
    <col min="4876" max="4876" width="11.140625" customWidth="1"/>
    <col min="4877" max="4877" width="11.42578125" customWidth="1"/>
    <col min="4879" max="4879" width="10.140625" bestFit="1" customWidth="1"/>
    <col min="5125" max="5125" width="23" customWidth="1"/>
    <col min="5127" max="5127" width="10.42578125" customWidth="1"/>
    <col min="5128" max="5128" width="11.42578125" customWidth="1"/>
    <col min="5129" max="5129" width="13" customWidth="1"/>
    <col min="5130" max="5130" width="11.7109375" customWidth="1"/>
    <col min="5131" max="5131" width="11.85546875" customWidth="1"/>
    <col min="5132" max="5132" width="11.140625" customWidth="1"/>
    <col min="5133" max="5133" width="11.42578125" customWidth="1"/>
    <col min="5135" max="5135" width="10.140625" bestFit="1" customWidth="1"/>
    <col min="5381" max="5381" width="23" customWidth="1"/>
    <col min="5383" max="5383" width="10.42578125" customWidth="1"/>
    <col min="5384" max="5384" width="11.42578125" customWidth="1"/>
    <col min="5385" max="5385" width="13" customWidth="1"/>
    <col min="5386" max="5386" width="11.7109375" customWidth="1"/>
    <col min="5387" max="5387" width="11.85546875" customWidth="1"/>
    <col min="5388" max="5388" width="11.140625" customWidth="1"/>
    <col min="5389" max="5389" width="11.42578125" customWidth="1"/>
    <col min="5391" max="5391" width="10.140625" bestFit="1" customWidth="1"/>
    <col min="5637" max="5637" width="23" customWidth="1"/>
    <col min="5639" max="5639" width="10.42578125" customWidth="1"/>
    <col min="5640" max="5640" width="11.42578125" customWidth="1"/>
    <col min="5641" max="5641" width="13" customWidth="1"/>
    <col min="5642" max="5642" width="11.7109375" customWidth="1"/>
    <col min="5643" max="5643" width="11.85546875" customWidth="1"/>
    <col min="5644" max="5644" width="11.140625" customWidth="1"/>
    <col min="5645" max="5645" width="11.42578125" customWidth="1"/>
    <col min="5647" max="5647" width="10.140625" bestFit="1" customWidth="1"/>
    <col min="5893" max="5893" width="23" customWidth="1"/>
    <col min="5895" max="5895" width="10.42578125" customWidth="1"/>
    <col min="5896" max="5896" width="11.42578125" customWidth="1"/>
    <col min="5897" max="5897" width="13" customWidth="1"/>
    <col min="5898" max="5898" width="11.7109375" customWidth="1"/>
    <col min="5899" max="5899" width="11.85546875" customWidth="1"/>
    <col min="5900" max="5900" width="11.140625" customWidth="1"/>
    <col min="5901" max="5901" width="11.42578125" customWidth="1"/>
    <col min="5903" max="5903" width="10.140625" bestFit="1" customWidth="1"/>
    <col min="6149" max="6149" width="23" customWidth="1"/>
    <col min="6151" max="6151" width="10.42578125" customWidth="1"/>
    <col min="6152" max="6152" width="11.42578125" customWidth="1"/>
    <col min="6153" max="6153" width="13" customWidth="1"/>
    <col min="6154" max="6154" width="11.7109375" customWidth="1"/>
    <col min="6155" max="6155" width="11.85546875" customWidth="1"/>
    <col min="6156" max="6156" width="11.140625" customWidth="1"/>
    <col min="6157" max="6157" width="11.42578125" customWidth="1"/>
    <col min="6159" max="6159" width="10.140625" bestFit="1" customWidth="1"/>
    <col min="6405" max="6405" width="23" customWidth="1"/>
    <col min="6407" max="6407" width="10.42578125" customWidth="1"/>
    <col min="6408" max="6408" width="11.42578125" customWidth="1"/>
    <col min="6409" max="6409" width="13" customWidth="1"/>
    <col min="6410" max="6410" width="11.7109375" customWidth="1"/>
    <col min="6411" max="6411" width="11.85546875" customWidth="1"/>
    <col min="6412" max="6412" width="11.140625" customWidth="1"/>
    <col min="6413" max="6413" width="11.42578125" customWidth="1"/>
    <col min="6415" max="6415" width="10.140625" bestFit="1" customWidth="1"/>
    <col min="6661" max="6661" width="23" customWidth="1"/>
    <col min="6663" max="6663" width="10.42578125" customWidth="1"/>
    <col min="6664" max="6664" width="11.42578125" customWidth="1"/>
    <col min="6665" max="6665" width="13" customWidth="1"/>
    <col min="6666" max="6666" width="11.7109375" customWidth="1"/>
    <col min="6667" max="6667" width="11.85546875" customWidth="1"/>
    <col min="6668" max="6668" width="11.140625" customWidth="1"/>
    <col min="6669" max="6669" width="11.42578125" customWidth="1"/>
    <col min="6671" max="6671" width="10.140625" bestFit="1" customWidth="1"/>
    <col min="6917" max="6917" width="23" customWidth="1"/>
    <col min="6919" max="6919" width="10.42578125" customWidth="1"/>
    <col min="6920" max="6920" width="11.42578125" customWidth="1"/>
    <col min="6921" max="6921" width="13" customWidth="1"/>
    <col min="6922" max="6922" width="11.7109375" customWidth="1"/>
    <col min="6923" max="6923" width="11.85546875" customWidth="1"/>
    <col min="6924" max="6924" width="11.140625" customWidth="1"/>
    <col min="6925" max="6925" width="11.42578125" customWidth="1"/>
    <col min="6927" max="6927" width="10.140625" bestFit="1" customWidth="1"/>
    <col min="7173" max="7173" width="23" customWidth="1"/>
    <col min="7175" max="7175" width="10.42578125" customWidth="1"/>
    <col min="7176" max="7176" width="11.42578125" customWidth="1"/>
    <col min="7177" max="7177" width="13" customWidth="1"/>
    <col min="7178" max="7178" width="11.7109375" customWidth="1"/>
    <col min="7179" max="7179" width="11.85546875" customWidth="1"/>
    <col min="7180" max="7180" width="11.140625" customWidth="1"/>
    <col min="7181" max="7181" width="11.42578125" customWidth="1"/>
    <col min="7183" max="7183" width="10.140625" bestFit="1" customWidth="1"/>
    <col min="7429" max="7429" width="23" customWidth="1"/>
    <col min="7431" max="7431" width="10.42578125" customWidth="1"/>
    <col min="7432" max="7432" width="11.42578125" customWidth="1"/>
    <col min="7433" max="7433" width="13" customWidth="1"/>
    <col min="7434" max="7434" width="11.7109375" customWidth="1"/>
    <col min="7435" max="7435" width="11.85546875" customWidth="1"/>
    <col min="7436" max="7436" width="11.140625" customWidth="1"/>
    <col min="7437" max="7437" width="11.42578125" customWidth="1"/>
    <col min="7439" max="7439" width="10.140625" bestFit="1" customWidth="1"/>
    <col min="7685" max="7685" width="23" customWidth="1"/>
    <col min="7687" max="7687" width="10.42578125" customWidth="1"/>
    <col min="7688" max="7688" width="11.42578125" customWidth="1"/>
    <col min="7689" max="7689" width="13" customWidth="1"/>
    <col min="7690" max="7690" width="11.7109375" customWidth="1"/>
    <col min="7691" max="7691" width="11.85546875" customWidth="1"/>
    <col min="7692" max="7692" width="11.140625" customWidth="1"/>
    <col min="7693" max="7693" width="11.42578125" customWidth="1"/>
    <col min="7695" max="7695" width="10.140625" bestFit="1" customWidth="1"/>
    <col min="7941" max="7941" width="23" customWidth="1"/>
    <col min="7943" max="7943" width="10.42578125" customWidth="1"/>
    <col min="7944" max="7944" width="11.42578125" customWidth="1"/>
    <col min="7945" max="7945" width="13" customWidth="1"/>
    <col min="7946" max="7946" width="11.7109375" customWidth="1"/>
    <col min="7947" max="7947" width="11.85546875" customWidth="1"/>
    <col min="7948" max="7948" width="11.140625" customWidth="1"/>
    <col min="7949" max="7949" width="11.42578125" customWidth="1"/>
    <col min="7951" max="7951" width="10.140625" bestFit="1" customWidth="1"/>
    <col min="8197" max="8197" width="23" customWidth="1"/>
    <col min="8199" max="8199" width="10.42578125" customWidth="1"/>
    <col min="8200" max="8200" width="11.42578125" customWidth="1"/>
    <col min="8201" max="8201" width="13" customWidth="1"/>
    <col min="8202" max="8202" width="11.7109375" customWidth="1"/>
    <col min="8203" max="8203" width="11.85546875" customWidth="1"/>
    <col min="8204" max="8204" width="11.140625" customWidth="1"/>
    <col min="8205" max="8205" width="11.42578125" customWidth="1"/>
    <col min="8207" max="8207" width="10.140625" bestFit="1" customWidth="1"/>
    <col min="8453" max="8453" width="23" customWidth="1"/>
    <col min="8455" max="8455" width="10.42578125" customWidth="1"/>
    <col min="8456" max="8456" width="11.42578125" customWidth="1"/>
    <col min="8457" max="8457" width="13" customWidth="1"/>
    <col min="8458" max="8458" width="11.7109375" customWidth="1"/>
    <col min="8459" max="8459" width="11.85546875" customWidth="1"/>
    <col min="8460" max="8460" width="11.140625" customWidth="1"/>
    <col min="8461" max="8461" width="11.42578125" customWidth="1"/>
    <col min="8463" max="8463" width="10.140625" bestFit="1" customWidth="1"/>
    <col min="8709" max="8709" width="23" customWidth="1"/>
    <col min="8711" max="8711" width="10.42578125" customWidth="1"/>
    <col min="8712" max="8712" width="11.42578125" customWidth="1"/>
    <col min="8713" max="8713" width="13" customWidth="1"/>
    <col min="8714" max="8714" width="11.7109375" customWidth="1"/>
    <col min="8715" max="8715" width="11.85546875" customWidth="1"/>
    <col min="8716" max="8716" width="11.140625" customWidth="1"/>
    <col min="8717" max="8717" width="11.42578125" customWidth="1"/>
    <col min="8719" max="8719" width="10.140625" bestFit="1" customWidth="1"/>
    <col min="8965" max="8965" width="23" customWidth="1"/>
    <col min="8967" max="8967" width="10.42578125" customWidth="1"/>
    <col min="8968" max="8968" width="11.42578125" customWidth="1"/>
    <col min="8969" max="8969" width="13" customWidth="1"/>
    <col min="8970" max="8970" width="11.7109375" customWidth="1"/>
    <col min="8971" max="8971" width="11.85546875" customWidth="1"/>
    <col min="8972" max="8972" width="11.140625" customWidth="1"/>
    <col min="8973" max="8973" width="11.42578125" customWidth="1"/>
    <col min="8975" max="8975" width="10.140625" bestFit="1" customWidth="1"/>
    <col min="9221" max="9221" width="23" customWidth="1"/>
    <col min="9223" max="9223" width="10.42578125" customWidth="1"/>
    <col min="9224" max="9224" width="11.42578125" customWidth="1"/>
    <col min="9225" max="9225" width="13" customWidth="1"/>
    <col min="9226" max="9226" width="11.7109375" customWidth="1"/>
    <col min="9227" max="9227" width="11.85546875" customWidth="1"/>
    <col min="9228" max="9228" width="11.140625" customWidth="1"/>
    <col min="9229" max="9229" width="11.42578125" customWidth="1"/>
    <col min="9231" max="9231" width="10.140625" bestFit="1" customWidth="1"/>
    <col min="9477" max="9477" width="23" customWidth="1"/>
    <col min="9479" max="9479" width="10.42578125" customWidth="1"/>
    <col min="9480" max="9480" width="11.42578125" customWidth="1"/>
    <col min="9481" max="9481" width="13" customWidth="1"/>
    <col min="9482" max="9482" width="11.7109375" customWidth="1"/>
    <col min="9483" max="9483" width="11.85546875" customWidth="1"/>
    <col min="9484" max="9484" width="11.140625" customWidth="1"/>
    <col min="9485" max="9485" width="11.42578125" customWidth="1"/>
    <col min="9487" max="9487" width="10.140625" bestFit="1" customWidth="1"/>
    <col min="9733" max="9733" width="23" customWidth="1"/>
    <col min="9735" max="9735" width="10.42578125" customWidth="1"/>
    <col min="9736" max="9736" width="11.42578125" customWidth="1"/>
    <col min="9737" max="9737" width="13" customWidth="1"/>
    <col min="9738" max="9738" width="11.7109375" customWidth="1"/>
    <col min="9739" max="9739" width="11.85546875" customWidth="1"/>
    <col min="9740" max="9740" width="11.140625" customWidth="1"/>
    <col min="9741" max="9741" width="11.42578125" customWidth="1"/>
    <col min="9743" max="9743" width="10.140625" bestFit="1" customWidth="1"/>
    <col min="9989" max="9989" width="23" customWidth="1"/>
    <col min="9991" max="9991" width="10.42578125" customWidth="1"/>
    <col min="9992" max="9992" width="11.42578125" customWidth="1"/>
    <col min="9993" max="9993" width="13" customWidth="1"/>
    <col min="9994" max="9994" width="11.7109375" customWidth="1"/>
    <col min="9995" max="9995" width="11.85546875" customWidth="1"/>
    <col min="9996" max="9996" width="11.140625" customWidth="1"/>
    <col min="9997" max="9997" width="11.42578125" customWidth="1"/>
    <col min="9999" max="9999" width="10.140625" bestFit="1" customWidth="1"/>
    <col min="10245" max="10245" width="23" customWidth="1"/>
    <col min="10247" max="10247" width="10.42578125" customWidth="1"/>
    <col min="10248" max="10248" width="11.42578125" customWidth="1"/>
    <col min="10249" max="10249" width="13" customWidth="1"/>
    <col min="10250" max="10250" width="11.7109375" customWidth="1"/>
    <col min="10251" max="10251" width="11.85546875" customWidth="1"/>
    <col min="10252" max="10252" width="11.140625" customWidth="1"/>
    <col min="10253" max="10253" width="11.42578125" customWidth="1"/>
    <col min="10255" max="10255" width="10.140625" bestFit="1" customWidth="1"/>
    <col min="10501" max="10501" width="23" customWidth="1"/>
    <col min="10503" max="10503" width="10.42578125" customWidth="1"/>
    <col min="10504" max="10504" width="11.42578125" customWidth="1"/>
    <col min="10505" max="10505" width="13" customWidth="1"/>
    <col min="10506" max="10506" width="11.7109375" customWidth="1"/>
    <col min="10507" max="10507" width="11.85546875" customWidth="1"/>
    <col min="10508" max="10508" width="11.140625" customWidth="1"/>
    <col min="10509" max="10509" width="11.42578125" customWidth="1"/>
    <col min="10511" max="10511" width="10.140625" bestFit="1" customWidth="1"/>
    <col min="10757" max="10757" width="23" customWidth="1"/>
    <col min="10759" max="10759" width="10.42578125" customWidth="1"/>
    <col min="10760" max="10760" width="11.42578125" customWidth="1"/>
    <col min="10761" max="10761" width="13" customWidth="1"/>
    <col min="10762" max="10762" width="11.7109375" customWidth="1"/>
    <col min="10763" max="10763" width="11.85546875" customWidth="1"/>
    <col min="10764" max="10764" width="11.140625" customWidth="1"/>
    <col min="10765" max="10765" width="11.42578125" customWidth="1"/>
    <col min="10767" max="10767" width="10.140625" bestFit="1" customWidth="1"/>
    <col min="11013" max="11013" width="23" customWidth="1"/>
    <col min="11015" max="11015" width="10.42578125" customWidth="1"/>
    <col min="11016" max="11016" width="11.42578125" customWidth="1"/>
    <col min="11017" max="11017" width="13" customWidth="1"/>
    <col min="11018" max="11018" width="11.7109375" customWidth="1"/>
    <col min="11019" max="11019" width="11.85546875" customWidth="1"/>
    <col min="11020" max="11020" width="11.140625" customWidth="1"/>
    <col min="11021" max="11021" width="11.42578125" customWidth="1"/>
    <col min="11023" max="11023" width="10.140625" bestFit="1" customWidth="1"/>
    <col min="11269" max="11269" width="23" customWidth="1"/>
    <col min="11271" max="11271" width="10.42578125" customWidth="1"/>
    <col min="11272" max="11272" width="11.42578125" customWidth="1"/>
    <col min="11273" max="11273" width="13" customWidth="1"/>
    <col min="11274" max="11274" width="11.7109375" customWidth="1"/>
    <col min="11275" max="11275" width="11.85546875" customWidth="1"/>
    <col min="11276" max="11276" width="11.140625" customWidth="1"/>
    <col min="11277" max="11277" width="11.42578125" customWidth="1"/>
    <col min="11279" max="11279" width="10.140625" bestFit="1" customWidth="1"/>
    <col min="11525" max="11525" width="23" customWidth="1"/>
    <col min="11527" max="11527" width="10.42578125" customWidth="1"/>
    <col min="11528" max="11528" width="11.42578125" customWidth="1"/>
    <col min="11529" max="11529" width="13" customWidth="1"/>
    <col min="11530" max="11530" width="11.7109375" customWidth="1"/>
    <col min="11531" max="11531" width="11.85546875" customWidth="1"/>
    <col min="11532" max="11532" width="11.140625" customWidth="1"/>
    <col min="11533" max="11533" width="11.42578125" customWidth="1"/>
    <col min="11535" max="11535" width="10.140625" bestFit="1" customWidth="1"/>
    <col min="11781" max="11781" width="23" customWidth="1"/>
    <col min="11783" max="11783" width="10.42578125" customWidth="1"/>
    <col min="11784" max="11784" width="11.42578125" customWidth="1"/>
    <col min="11785" max="11785" width="13" customWidth="1"/>
    <col min="11786" max="11786" width="11.7109375" customWidth="1"/>
    <col min="11787" max="11787" width="11.85546875" customWidth="1"/>
    <col min="11788" max="11788" width="11.140625" customWidth="1"/>
    <col min="11789" max="11789" width="11.42578125" customWidth="1"/>
    <col min="11791" max="11791" width="10.140625" bestFit="1" customWidth="1"/>
    <col min="12037" max="12037" width="23" customWidth="1"/>
    <col min="12039" max="12039" width="10.42578125" customWidth="1"/>
    <col min="12040" max="12040" width="11.42578125" customWidth="1"/>
    <col min="12041" max="12041" width="13" customWidth="1"/>
    <col min="12042" max="12042" width="11.7109375" customWidth="1"/>
    <col min="12043" max="12043" width="11.85546875" customWidth="1"/>
    <col min="12044" max="12044" width="11.140625" customWidth="1"/>
    <col min="12045" max="12045" width="11.42578125" customWidth="1"/>
    <col min="12047" max="12047" width="10.140625" bestFit="1" customWidth="1"/>
    <col min="12293" max="12293" width="23" customWidth="1"/>
    <col min="12295" max="12295" width="10.42578125" customWidth="1"/>
    <col min="12296" max="12296" width="11.42578125" customWidth="1"/>
    <col min="12297" max="12297" width="13" customWidth="1"/>
    <col min="12298" max="12298" width="11.7109375" customWidth="1"/>
    <col min="12299" max="12299" width="11.85546875" customWidth="1"/>
    <col min="12300" max="12300" width="11.140625" customWidth="1"/>
    <col min="12301" max="12301" width="11.42578125" customWidth="1"/>
    <col min="12303" max="12303" width="10.140625" bestFit="1" customWidth="1"/>
    <col min="12549" max="12549" width="23" customWidth="1"/>
    <col min="12551" max="12551" width="10.42578125" customWidth="1"/>
    <col min="12552" max="12552" width="11.42578125" customWidth="1"/>
    <col min="12553" max="12553" width="13" customWidth="1"/>
    <col min="12554" max="12554" width="11.7109375" customWidth="1"/>
    <col min="12555" max="12555" width="11.85546875" customWidth="1"/>
    <col min="12556" max="12556" width="11.140625" customWidth="1"/>
    <col min="12557" max="12557" width="11.42578125" customWidth="1"/>
    <col min="12559" max="12559" width="10.140625" bestFit="1" customWidth="1"/>
    <col min="12805" max="12805" width="23" customWidth="1"/>
    <col min="12807" max="12807" width="10.42578125" customWidth="1"/>
    <col min="12808" max="12808" width="11.42578125" customWidth="1"/>
    <col min="12809" max="12809" width="13" customWidth="1"/>
    <col min="12810" max="12810" width="11.7109375" customWidth="1"/>
    <col min="12811" max="12811" width="11.85546875" customWidth="1"/>
    <col min="12812" max="12812" width="11.140625" customWidth="1"/>
    <col min="12813" max="12813" width="11.42578125" customWidth="1"/>
    <col min="12815" max="12815" width="10.140625" bestFit="1" customWidth="1"/>
    <col min="13061" max="13061" width="23" customWidth="1"/>
    <col min="13063" max="13063" width="10.42578125" customWidth="1"/>
    <col min="13064" max="13064" width="11.42578125" customWidth="1"/>
    <col min="13065" max="13065" width="13" customWidth="1"/>
    <col min="13066" max="13066" width="11.7109375" customWidth="1"/>
    <col min="13067" max="13067" width="11.85546875" customWidth="1"/>
    <col min="13068" max="13068" width="11.140625" customWidth="1"/>
    <col min="13069" max="13069" width="11.42578125" customWidth="1"/>
    <col min="13071" max="13071" width="10.140625" bestFit="1" customWidth="1"/>
    <col min="13317" max="13317" width="23" customWidth="1"/>
    <col min="13319" max="13319" width="10.42578125" customWidth="1"/>
    <col min="13320" max="13320" width="11.42578125" customWidth="1"/>
    <col min="13321" max="13321" width="13" customWidth="1"/>
    <col min="13322" max="13322" width="11.7109375" customWidth="1"/>
    <col min="13323" max="13323" width="11.85546875" customWidth="1"/>
    <col min="13324" max="13324" width="11.140625" customWidth="1"/>
    <col min="13325" max="13325" width="11.42578125" customWidth="1"/>
    <col min="13327" max="13327" width="10.140625" bestFit="1" customWidth="1"/>
    <col min="13573" max="13573" width="23" customWidth="1"/>
    <col min="13575" max="13575" width="10.42578125" customWidth="1"/>
    <col min="13576" max="13576" width="11.42578125" customWidth="1"/>
    <col min="13577" max="13577" width="13" customWidth="1"/>
    <col min="13578" max="13578" width="11.7109375" customWidth="1"/>
    <col min="13579" max="13579" width="11.85546875" customWidth="1"/>
    <col min="13580" max="13580" width="11.140625" customWidth="1"/>
    <col min="13581" max="13581" width="11.42578125" customWidth="1"/>
    <col min="13583" max="13583" width="10.140625" bestFit="1" customWidth="1"/>
    <col min="13829" max="13829" width="23" customWidth="1"/>
    <col min="13831" max="13831" width="10.42578125" customWidth="1"/>
    <col min="13832" max="13832" width="11.42578125" customWidth="1"/>
    <col min="13833" max="13833" width="13" customWidth="1"/>
    <col min="13834" max="13834" width="11.7109375" customWidth="1"/>
    <col min="13835" max="13835" width="11.85546875" customWidth="1"/>
    <col min="13836" max="13836" width="11.140625" customWidth="1"/>
    <col min="13837" max="13837" width="11.42578125" customWidth="1"/>
    <col min="13839" max="13839" width="10.140625" bestFit="1" customWidth="1"/>
    <col min="14085" max="14085" width="23" customWidth="1"/>
    <col min="14087" max="14087" width="10.42578125" customWidth="1"/>
    <col min="14088" max="14088" width="11.42578125" customWidth="1"/>
    <col min="14089" max="14089" width="13" customWidth="1"/>
    <col min="14090" max="14090" width="11.7109375" customWidth="1"/>
    <col min="14091" max="14091" width="11.85546875" customWidth="1"/>
    <col min="14092" max="14092" width="11.140625" customWidth="1"/>
    <col min="14093" max="14093" width="11.42578125" customWidth="1"/>
    <col min="14095" max="14095" width="10.140625" bestFit="1" customWidth="1"/>
    <col min="14341" max="14341" width="23" customWidth="1"/>
    <col min="14343" max="14343" width="10.42578125" customWidth="1"/>
    <col min="14344" max="14344" width="11.42578125" customWidth="1"/>
    <col min="14345" max="14345" width="13" customWidth="1"/>
    <col min="14346" max="14346" width="11.7109375" customWidth="1"/>
    <col min="14347" max="14347" width="11.85546875" customWidth="1"/>
    <col min="14348" max="14348" width="11.140625" customWidth="1"/>
    <col min="14349" max="14349" width="11.42578125" customWidth="1"/>
    <col min="14351" max="14351" width="10.140625" bestFit="1" customWidth="1"/>
    <col min="14597" max="14597" width="23" customWidth="1"/>
    <col min="14599" max="14599" width="10.42578125" customWidth="1"/>
    <col min="14600" max="14600" width="11.42578125" customWidth="1"/>
    <col min="14601" max="14601" width="13" customWidth="1"/>
    <col min="14602" max="14602" width="11.7109375" customWidth="1"/>
    <col min="14603" max="14603" width="11.85546875" customWidth="1"/>
    <col min="14604" max="14604" width="11.140625" customWidth="1"/>
    <col min="14605" max="14605" width="11.42578125" customWidth="1"/>
    <col min="14607" max="14607" width="10.140625" bestFit="1" customWidth="1"/>
    <col min="14853" max="14853" width="23" customWidth="1"/>
    <col min="14855" max="14855" width="10.42578125" customWidth="1"/>
    <col min="14856" max="14856" width="11.42578125" customWidth="1"/>
    <col min="14857" max="14857" width="13" customWidth="1"/>
    <col min="14858" max="14858" width="11.7109375" customWidth="1"/>
    <col min="14859" max="14859" width="11.85546875" customWidth="1"/>
    <col min="14860" max="14860" width="11.140625" customWidth="1"/>
    <col min="14861" max="14861" width="11.42578125" customWidth="1"/>
    <col min="14863" max="14863" width="10.140625" bestFit="1" customWidth="1"/>
    <col min="15109" max="15109" width="23" customWidth="1"/>
    <col min="15111" max="15111" width="10.42578125" customWidth="1"/>
    <col min="15112" max="15112" width="11.42578125" customWidth="1"/>
    <col min="15113" max="15113" width="13" customWidth="1"/>
    <col min="15114" max="15114" width="11.7109375" customWidth="1"/>
    <col min="15115" max="15115" width="11.85546875" customWidth="1"/>
    <col min="15116" max="15116" width="11.140625" customWidth="1"/>
    <col min="15117" max="15117" width="11.42578125" customWidth="1"/>
    <col min="15119" max="15119" width="10.140625" bestFit="1" customWidth="1"/>
    <col min="15365" max="15365" width="23" customWidth="1"/>
    <col min="15367" max="15367" width="10.42578125" customWidth="1"/>
    <col min="15368" max="15368" width="11.42578125" customWidth="1"/>
    <col min="15369" max="15369" width="13" customWidth="1"/>
    <col min="15370" max="15370" width="11.7109375" customWidth="1"/>
    <col min="15371" max="15371" width="11.85546875" customWidth="1"/>
    <col min="15372" max="15372" width="11.140625" customWidth="1"/>
    <col min="15373" max="15373" width="11.42578125" customWidth="1"/>
    <col min="15375" max="15375" width="10.140625" bestFit="1" customWidth="1"/>
    <col min="15621" max="15621" width="23" customWidth="1"/>
    <col min="15623" max="15623" width="10.42578125" customWidth="1"/>
    <col min="15624" max="15624" width="11.42578125" customWidth="1"/>
    <col min="15625" max="15625" width="13" customWidth="1"/>
    <col min="15626" max="15626" width="11.7109375" customWidth="1"/>
    <col min="15627" max="15627" width="11.85546875" customWidth="1"/>
    <col min="15628" max="15628" width="11.140625" customWidth="1"/>
    <col min="15629" max="15629" width="11.42578125" customWidth="1"/>
    <col min="15631" max="15631" width="10.140625" bestFit="1" customWidth="1"/>
    <col min="15877" max="15877" width="23" customWidth="1"/>
    <col min="15879" max="15879" width="10.42578125" customWidth="1"/>
    <col min="15880" max="15880" width="11.42578125" customWidth="1"/>
    <col min="15881" max="15881" width="13" customWidth="1"/>
    <col min="15882" max="15882" width="11.7109375" customWidth="1"/>
    <col min="15883" max="15883" width="11.85546875" customWidth="1"/>
    <col min="15884" max="15884" width="11.140625" customWidth="1"/>
    <col min="15885" max="15885" width="11.42578125" customWidth="1"/>
    <col min="15887" max="15887" width="10.140625" bestFit="1" customWidth="1"/>
    <col min="16133" max="16133" width="23" customWidth="1"/>
    <col min="16135" max="16135" width="10.42578125" customWidth="1"/>
    <col min="16136" max="16136" width="11.42578125" customWidth="1"/>
    <col min="16137" max="16137" width="13" customWidth="1"/>
    <col min="16138" max="16138" width="11.7109375" customWidth="1"/>
    <col min="16139" max="16139" width="11.85546875" customWidth="1"/>
    <col min="16140" max="16140" width="11.140625" customWidth="1"/>
    <col min="16141" max="16141" width="11.42578125" customWidth="1"/>
    <col min="16143" max="16143" width="10.140625" bestFit="1" customWidth="1"/>
  </cols>
  <sheetData>
    <row r="1" spans="1:15" x14ac:dyDescent="0.25">
      <c r="A1" s="77" t="s">
        <v>55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9"/>
    </row>
    <row r="2" spans="1:15" ht="60.75" customHeight="1" thickBot="1" x14ac:dyDescent="0.3">
      <c r="A2" s="80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2"/>
    </row>
    <row r="3" spans="1:15" x14ac:dyDescent="0.25">
      <c r="A3" s="83" t="str">
        <f>Planilha1!A2</f>
        <v>OBRA: EXTENSÃO DE REDE ELÉTRICA E ILUMINAÇÃO PÚBLICA</v>
      </c>
      <c r="B3" s="84"/>
      <c r="C3" s="84"/>
      <c r="D3" s="84"/>
      <c r="E3" s="84"/>
      <c r="F3" s="54"/>
      <c r="G3" s="85" t="s">
        <v>56</v>
      </c>
      <c r="H3" s="86"/>
      <c r="I3" s="86"/>
      <c r="J3" s="86"/>
      <c r="K3" s="86"/>
      <c r="L3" s="86"/>
      <c r="M3" s="55" t="str">
        <f>[1]Planilha!F2</f>
        <v>DATA:</v>
      </c>
    </row>
    <row r="4" spans="1:15" ht="15.75" thickBot="1" x14ac:dyDescent="0.3">
      <c r="A4" s="119" t="str">
        <f>Planilha1!A3</f>
        <v>LOCAL: SEDE DO MUNICÍPIO DE NOVORIZONTE/MG</v>
      </c>
      <c r="B4" s="120"/>
      <c r="C4" s="120"/>
      <c r="D4" s="120"/>
      <c r="E4" s="120"/>
      <c r="F4" s="121"/>
      <c r="G4" s="87"/>
      <c r="H4" s="88"/>
      <c r="I4" s="88"/>
      <c r="J4" s="88"/>
      <c r="K4" s="88"/>
      <c r="L4" s="88"/>
      <c r="M4" s="72">
        <v>43927</v>
      </c>
    </row>
    <row r="5" spans="1:15" x14ac:dyDescent="0.25">
      <c r="A5" s="69" t="s">
        <v>0</v>
      </c>
      <c r="B5" s="89" t="s">
        <v>57</v>
      </c>
      <c r="C5" s="89"/>
      <c r="D5" s="89"/>
      <c r="E5" s="89"/>
      <c r="F5" s="70" t="s">
        <v>58</v>
      </c>
      <c r="G5" s="70" t="s">
        <v>59</v>
      </c>
      <c r="H5" s="70" t="s">
        <v>60</v>
      </c>
      <c r="I5" s="70" t="s">
        <v>61</v>
      </c>
      <c r="J5" s="70" t="s">
        <v>62</v>
      </c>
      <c r="K5" s="70" t="s">
        <v>63</v>
      </c>
      <c r="L5" s="70"/>
      <c r="M5" s="71" t="s">
        <v>64</v>
      </c>
    </row>
    <row r="6" spans="1:15" x14ac:dyDescent="0.25">
      <c r="A6" s="90" t="str">
        <f>'[2]PLANILHA ORÇ. MERCADO'!B13</f>
        <v>1.0</v>
      </c>
      <c r="B6" s="92" t="str">
        <f>Planilha1!B5</f>
        <v>EXTENSÃO DE REDE DE DISTRIBUIÇÃO - RDA TRIFÁSICA</v>
      </c>
      <c r="C6" s="93"/>
      <c r="D6" s="93"/>
      <c r="E6" s="94"/>
      <c r="F6" s="98">
        <f>Planilha1!G7+Planilha1!G8+Planilha1!G11+Planilha1!G12+Planilha1!G13+Planilha1!G14</f>
        <v>124398.72</v>
      </c>
      <c r="G6" s="34">
        <f>$F6*G7</f>
        <v>49759.488000000005</v>
      </c>
      <c r="H6" s="34">
        <f t="shared" ref="H6:I6" si="0">$F6*H7</f>
        <v>37319.616000000002</v>
      </c>
      <c r="I6" s="34">
        <f t="shared" si="0"/>
        <v>37319.616000000002</v>
      </c>
      <c r="J6" s="35"/>
      <c r="K6" s="35"/>
      <c r="L6" s="35"/>
      <c r="M6" s="56">
        <f>IF(M7=100%,F6,0)</f>
        <v>124398.72</v>
      </c>
    </row>
    <row r="7" spans="1:15" x14ac:dyDescent="0.25">
      <c r="A7" s="91"/>
      <c r="B7" s="95"/>
      <c r="C7" s="96"/>
      <c r="D7" s="96"/>
      <c r="E7" s="97"/>
      <c r="F7" s="99"/>
      <c r="G7" s="36">
        <v>0.4</v>
      </c>
      <c r="H7" s="36">
        <v>0.3</v>
      </c>
      <c r="I7" s="36">
        <v>0.3</v>
      </c>
      <c r="J7" s="36"/>
      <c r="K7" s="36"/>
      <c r="L7" s="36"/>
      <c r="M7" s="57">
        <f>SUM(G7:L7)</f>
        <v>1</v>
      </c>
      <c r="N7" s="37"/>
    </row>
    <row r="8" spans="1:15" x14ac:dyDescent="0.25">
      <c r="A8" s="100" t="str">
        <f>'[2]PLANILHA ORÇ. MERCADO'!B19</f>
        <v>2.0</v>
      </c>
      <c r="B8" s="101" t="str">
        <f>Planilha1!B15</f>
        <v>EXTENSÃO DE ILUMINAÇÃO PÚBLICA</v>
      </c>
      <c r="C8" s="102"/>
      <c r="D8" s="102"/>
      <c r="E8" s="103"/>
      <c r="F8" s="104">
        <f>+Planilha1!G17+Planilha1!G20+Planilha1!G23+Planilha1!G26</f>
        <v>12118.68</v>
      </c>
      <c r="G8" s="34">
        <f>$F8*G9</f>
        <v>3635.6039999999998</v>
      </c>
      <c r="H8" s="34">
        <f>$F8*H9</f>
        <v>3635.6039999999998</v>
      </c>
      <c r="I8" s="34">
        <f>$F8*I9</f>
        <v>4847.4720000000007</v>
      </c>
      <c r="J8" s="34">
        <f>$F8*J9</f>
        <v>0</v>
      </c>
      <c r="K8" s="34">
        <f>$F8*K9</f>
        <v>0</v>
      </c>
      <c r="L8" s="34"/>
      <c r="M8" s="56">
        <f>IF(M9=100%,F8,0)</f>
        <v>12118.68</v>
      </c>
      <c r="N8" s="38"/>
    </row>
    <row r="9" spans="1:15" x14ac:dyDescent="0.25">
      <c r="A9" s="91"/>
      <c r="B9" s="95"/>
      <c r="C9" s="96"/>
      <c r="D9" s="96"/>
      <c r="E9" s="97"/>
      <c r="F9" s="99"/>
      <c r="G9" s="36">
        <v>0.3</v>
      </c>
      <c r="H9" s="36">
        <v>0.3</v>
      </c>
      <c r="I9" s="36">
        <v>0.4</v>
      </c>
      <c r="J9" s="36"/>
      <c r="K9" s="36"/>
      <c r="L9" s="34"/>
      <c r="M9" s="57">
        <f>SUM(G9:L9)</f>
        <v>1</v>
      </c>
      <c r="N9" s="38"/>
      <c r="O9" s="26"/>
    </row>
    <row r="10" spans="1:15" hidden="1" x14ac:dyDescent="0.25">
      <c r="A10" s="100"/>
      <c r="B10" s="105"/>
      <c r="C10" s="106"/>
      <c r="D10" s="106"/>
      <c r="E10" s="107"/>
      <c r="F10" s="104"/>
      <c r="G10" s="34">
        <f>$F10*G11</f>
        <v>0</v>
      </c>
      <c r="H10" s="34">
        <f>$F10*H11</f>
        <v>0</v>
      </c>
      <c r="I10" s="34">
        <f>$F10*I11</f>
        <v>0</v>
      </c>
      <c r="J10" s="34"/>
      <c r="K10" s="34"/>
      <c r="L10" s="34"/>
      <c r="M10" s="56">
        <f>IF(M11=100%,F10,0)</f>
        <v>0</v>
      </c>
      <c r="N10" s="38"/>
    </row>
    <row r="11" spans="1:15" hidden="1" x14ac:dyDescent="0.25">
      <c r="A11" s="91"/>
      <c r="B11" s="95"/>
      <c r="C11" s="96"/>
      <c r="D11" s="96"/>
      <c r="E11" s="97"/>
      <c r="F11" s="108"/>
      <c r="G11" s="36"/>
      <c r="H11" s="36"/>
      <c r="I11" s="36"/>
      <c r="J11" s="36"/>
      <c r="K11" s="36"/>
      <c r="L11" s="34"/>
      <c r="M11" s="57">
        <f>SUM(G11:L11)</f>
        <v>0</v>
      </c>
      <c r="N11" s="38"/>
    </row>
    <row r="12" spans="1:15" hidden="1" x14ac:dyDescent="0.25">
      <c r="A12" s="91"/>
      <c r="B12" s="105"/>
      <c r="C12" s="106"/>
      <c r="D12" s="106"/>
      <c r="E12" s="107"/>
      <c r="F12" s="108"/>
      <c r="G12" s="39">
        <f>$F12*G13</f>
        <v>0</v>
      </c>
      <c r="H12" s="39">
        <f>$F12*H13</f>
        <v>0</v>
      </c>
      <c r="I12" s="39">
        <f>$F12*I13</f>
        <v>0</v>
      </c>
      <c r="J12" s="39">
        <f>$F12*J13</f>
        <v>0</v>
      </c>
      <c r="K12" s="39">
        <f>$F12*K13</f>
        <v>0</v>
      </c>
      <c r="L12" s="34"/>
      <c r="M12" s="56">
        <f>IF(M13=100%,F12,0)</f>
        <v>0</v>
      </c>
      <c r="N12" s="38"/>
    </row>
    <row r="13" spans="1:15" hidden="1" x14ac:dyDescent="0.25">
      <c r="A13" s="91"/>
      <c r="B13" s="95"/>
      <c r="C13" s="96"/>
      <c r="D13" s="96"/>
      <c r="E13" s="97"/>
      <c r="F13" s="108"/>
      <c r="G13" s="36"/>
      <c r="H13" s="36"/>
      <c r="I13" s="36"/>
      <c r="J13" s="36"/>
      <c r="K13" s="36"/>
      <c r="L13" s="34"/>
      <c r="M13" s="57">
        <f>SUM(G13:L13)</f>
        <v>0</v>
      </c>
      <c r="N13" s="38"/>
    </row>
    <row r="14" spans="1:15" hidden="1" x14ac:dyDescent="0.25">
      <c r="A14" s="91"/>
      <c r="B14" s="105"/>
      <c r="C14" s="106"/>
      <c r="D14" s="106"/>
      <c r="E14" s="107"/>
      <c r="F14" s="108"/>
      <c r="G14" s="39">
        <f>$F14*G15</f>
        <v>0</v>
      </c>
      <c r="H14" s="39">
        <f>$F14*H15</f>
        <v>0</v>
      </c>
      <c r="I14" s="39">
        <f>$F14*I15</f>
        <v>0</v>
      </c>
      <c r="J14" s="39">
        <f>$F14*J15</f>
        <v>0</v>
      </c>
      <c r="K14" s="39">
        <f>$F14*K15</f>
        <v>0</v>
      </c>
      <c r="L14" s="34"/>
      <c r="M14" s="56">
        <f>IF(M15=100%,F14,0)</f>
        <v>0</v>
      </c>
      <c r="N14" s="38"/>
    </row>
    <row r="15" spans="1:15" hidden="1" x14ac:dyDescent="0.25">
      <c r="A15" s="91"/>
      <c r="B15" s="95"/>
      <c r="C15" s="96"/>
      <c r="D15" s="96"/>
      <c r="E15" s="97"/>
      <c r="F15" s="108"/>
      <c r="G15" s="36"/>
      <c r="H15" s="36"/>
      <c r="I15" s="36"/>
      <c r="J15" s="36"/>
      <c r="K15" s="36"/>
      <c r="L15" s="34"/>
      <c r="M15" s="57">
        <f>SUM(G15:L15)</f>
        <v>0</v>
      </c>
      <c r="N15" s="38"/>
    </row>
    <row r="16" spans="1:15" hidden="1" x14ac:dyDescent="0.25">
      <c r="A16" s="91"/>
      <c r="B16" s="105"/>
      <c r="C16" s="106"/>
      <c r="D16" s="106"/>
      <c r="E16" s="107"/>
      <c r="F16" s="108"/>
      <c r="G16" s="39">
        <f>$F16*G17</f>
        <v>0</v>
      </c>
      <c r="H16" s="39">
        <f>$F16*H17</f>
        <v>0</v>
      </c>
      <c r="I16" s="39">
        <f>$F16*I17</f>
        <v>0</v>
      </c>
      <c r="J16" s="39">
        <f>$F16*J17</f>
        <v>0</v>
      </c>
      <c r="K16" s="39">
        <f>$F16*K17</f>
        <v>0</v>
      </c>
      <c r="L16" s="34"/>
      <c r="M16" s="56">
        <f>IF(M17=100%,F16,0)</f>
        <v>0</v>
      </c>
      <c r="N16" s="38"/>
    </row>
    <row r="17" spans="1:14" hidden="1" x14ac:dyDescent="0.25">
      <c r="A17" s="91"/>
      <c r="B17" s="95"/>
      <c r="C17" s="96"/>
      <c r="D17" s="96"/>
      <c r="E17" s="97"/>
      <c r="F17" s="108"/>
      <c r="G17" s="36"/>
      <c r="H17" s="36"/>
      <c r="I17" s="36"/>
      <c r="J17" s="36"/>
      <c r="K17" s="36"/>
      <c r="L17" s="34"/>
      <c r="M17" s="57">
        <f>SUM(G17:L17)</f>
        <v>0</v>
      </c>
      <c r="N17" s="38"/>
    </row>
    <row r="18" spans="1:14" hidden="1" x14ac:dyDescent="0.25">
      <c r="A18" s="91"/>
      <c r="B18" s="105"/>
      <c r="C18" s="106"/>
      <c r="D18" s="106"/>
      <c r="E18" s="107"/>
      <c r="F18" s="108"/>
      <c r="G18" s="39"/>
      <c r="H18" s="39">
        <f>$F18*H19</f>
        <v>0</v>
      </c>
      <c r="I18" s="39">
        <f>$F18*I19</f>
        <v>0</v>
      </c>
      <c r="J18" s="39">
        <f>$F18*J19</f>
        <v>0</v>
      </c>
      <c r="K18" s="39">
        <f>$F18*K19</f>
        <v>0</v>
      </c>
      <c r="L18" s="39"/>
      <c r="M18" s="56">
        <f>IF(M19=100%,F18,0)</f>
        <v>0</v>
      </c>
      <c r="N18" s="38"/>
    </row>
    <row r="19" spans="1:14" hidden="1" x14ac:dyDescent="0.25">
      <c r="A19" s="91"/>
      <c r="B19" s="95"/>
      <c r="C19" s="96"/>
      <c r="D19" s="96"/>
      <c r="E19" s="97"/>
      <c r="F19" s="108"/>
      <c r="G19" s="36"/>
      <c r="H19" s="36"/>
      <c r="I19" s="36"/>
      <c r="J19" s="36"/>
      <c r="K19" s="36"/>
      <c r="L19" s="40"/>
      <c r="M19" s="57">
        <f>SUM(G19:L19)</f>
        <v>0</v>
      </c>
    </row>
    <row r="20" spans="1:14" hidden="1" x14ac:dyDescent="0.25">
      <c r="A20" s="91"/>
      <c r="B20" s="105"/>
      <c r="C20" s="106"/>
      <c r="D20" s="106"/>
      <c r="E20" s="107"/>
      <c r="F20" s="108"/>
      <c r="G20" s="39">
        <f>$F20*G21</f>
        <v>0</v>
      </c>
      <c r="H20" s="39">
        <f>$F20*H21</f>
        <v>0</v>
      </c>
      <c r="I20" s="39">
        <f>$F20*I21</f>
        <v>0</v>
      </c>
      <c r="J20" s="39">
        <f>$F20*J21</f>
        <v>0</v>
      </c>
      <c r="K20" s="39">
        <f>$F20*K21</f>
        <v>0</v>
      </c>
      <c r="L20" s="34"/>
      <c r="M20" s="56">
        <f>IF(M21=100%,F20,0)</f>
        <v>0</v>
      </c>
    </row>
    <row r="21" spans="1:14" hidden="1" x14ac:dyDescent="0.25">
      <c r="A21" s="91"/>
      <c r="B21" s="95"/>
      <c r="C21" s="96"/>
      <c r="D21" s="96"/>
      <c r="E21" s="97"/>
      <c r="F21" s="108"/>
      <c r="G21" s="39"/>
      <c r="H21" s="36"/>
      <c r="I21" s="36"/>
      <c r="J21" s="36"/>
      <c r="K21" s="36"/>
      <c r="L21" s="41"/>
      <c r="M21" s="57">
        <f>SUM(G21:L21)</f>
        <v>0</v>
      </c>
    </row>
    <row r="22" spans="1:14" hidden="1" x14ac:dyDescent="0.25">
      <c r="A22" s="91"/>
      <c r="B22" s="105"/>
      <c r="C22" s="106"/>
      <c r="D22" s="106"/>
      <c r="E22" s="107"/>
      <c r="F22" s="108"/>
      <c r="G22" s="39">
        <f>$F22*G23</f>
        <v>0</v>
      </c>
      <c r="H22" s="39">
        <f>$F22*H23</f>
        <v>0</v>
      </c>
      <c r="I22" s="39">
        <f>$F22*I23</f>
        <v>0</v>
      </c>
      <c r="J22" s="39">
        <f>$F22*J23</f>
        <v>0</v>
      </c>
      <c r="K22" s="39">
        <f>$F22*K23</f>
        <v>0</v>
      </c>
      <c r="L22" s="34"/>
      <c r="M22" s="56">
        <f>IF(M23=100%,F22,0)</f>
        <v>0</v>
      </c>
    </row>
    <row r="23" spans="1:14" hidden="1" x14ac:dyDescent="0.25">
      <c r="A23" s="91"/>
      <c r="B23" s="95"/>
      <c r="C23" s="96"/>
      <c r="D23" s="96"/>
      <c r="E23" s="97"/>
      <c r="F23" s="108"/>
      <c r="G23" s="36"/>
      <c r="H23" s="36"/>
      <c r="I23" s="36"/>
      <c r="J23" s="36"/>
      <c r="K23" s="36"/>
      <c r="L23" s="40"/>
      <c r="M23" s="57">
        <f>SUM(G23:L23)</f>
        <v>0</v>
      </c>
    </row>
    <row r="24" spans="1:14" hidden="1" x14ac:dyDescent="0.25">
      <c r="A24" s="91"/>
      <c r="B24" s="105"/>
      <c r="C24" s="106"/>
      <c r="D24" s="106"/>
      <c r="E24" s="107"/>
      <c r="F24" s="108"/>
      <c r="G24" s="39">
        <f>$F24*G25</f>
        <v>0</v>
      </c>
      <c r="H24" s="39">
        <f>$F24*H25</f>
        <v>0</v>
      </c>
      <c r="I24" s="39">
        <f>$F24*I25</f>
        <v>0</v>
      </c>
      <c r="J24" s="39">
        <f>$F24*J25</f>
        <v>0</v>
      </c>
      <c r="K24" s="39">
        <f>$F24*K25</f>
        <v>0</v>
      </c>
      <c r="L24" s="34"/>
      <c r="M24" s="56">
        <f>IF(M25=100%,F24,0)</f>
        <v>0</v>
      </c>
    </row>
    <row r="25" spans="1:14" hidden="1" x14ac:dyDescent="0.25">
      <c r="A25" s="91"/>
      <c r="B25" s="95"/>
      <c r="C25" s="96"/>
      <c r="D25" s="96"/>
      <c r="E25" s="97"/>
      <c r="F25" s="108"/>
      <c r="G25" s="36"/>
      <c r="H25" s="36"/>
      <c r="I25" s="36"/>
      <c r="J25" s="36"/>
      <c r="K25" s="36"/>
      <c r="L25" s="34"/>
      <c r="M25" s="57">
        <f>SUM(G25:L25)</f>
        <v>0</v>
      </c>
    </row>
    <row r="26" spans="1:14" hidden="1" x14ac:dyDescent="0.25">
      <c r="A26" s="91"/>
      <c r="B26" s="105"/>
      <c r="C26" s="106"/>
      <c r="D26" s="106"/>
      <c r="E26" s="107"/>
      <c r="F26" s="108"/>
      <c r="G26" s="39">
        <f>$F26*G27</f>
        <v>0</v>
      </c>
      <c r="H26" s="39">
        <f>$F26*H27</f>
        <v>0</v>
      </c>
      <c r="I26" s="39">
        <f>$F26*I27</f>
        <v>0</v>
      </c>
      <c r="J26" s="39">
        <f>$F26*J27</f>
        <v>0</v>
      </c>
      <c r="K26" s="39">
        <f>$F26*K27</f>
        <v>0</v>
      </c>
      <c r="L26" s="34"/>
      <c r="M26" s="56">
        <f>IF(M27=100%,F26,0)</f>
        <v>0</v>
      </c>
    </row>
    <row r="27" spans="1:14" hidden="1" x14ac:dyDescent="0.25">
      <c r="A27" s="91"/>
      <c r="B27" s="95"/>
      <c r="C27" s="96"/>
      <c r="D27" s="96"/>
      <c r="E27" s="97"/>
      <c r="F27" s="108"/>
      <c r="G27" s="36"/>
      <c r="H27" s="36"/>
      <c r="I27" s="36"/>
      <c r="J27" s="42"/>
      <c r="K27" s="36"/>
      <c r="L27" s="40"/>
      <c r="M27" s="57">
        <f>SUM(G27:L27)</f>
        <v>0</v>
      </c>
    </row>
    <row r="28" spans="1:14" hidden="1" x14ac:dyDescent="0.25">
      <c r="A28" s="91"/>
      <c r="B28" s="105"/>
      <c r="C28" s="106"/>
      <c r="D28" s="106"/>
      <c r="E28" s="107"/>
      <c r="F28" s="108"/>
      <c r="G28" s="39">
        <f>$F28*G29</f>
        <v>0</v>
      </c>
      <c r="H28" s="39">
        <f>$F28*H29</f>
        <v>0</v>
      </c>
      <c r="I28" s="39">
        <f>$F28*I29</f>
        <v>0</v>
      </c>
      <c r="J28" s="39">
        <f>$F28*J29</f>
        <v>0</v>
      </c>
      <c r="K28" s="39">
        <f>$F28*K29</f>
        <v>0</v>
      </c>
      <c r="L28" s="34"/>
      <c r="M28" s="56">
        <f>IF(M29=100%,F28,0)</f>
        <v>0</v>
      </c>
    </row>
    <row r="29" spans="1:14" hidden="1" x14ac:dyDescent="0.25">
      <c r="A29" s="91"/>
      <c r="B29" s="95"/>
      <c r="C29" s="96"/>
      <c r="D29" s="96"/>
      <c r="E29" s="97"/>
      <c r="F29" s="108"/>
      <c r="G29" s="36"/>
      <c r="H29" s="36"/>
      <c r="I29" s="36"/>
      <c r="J29" s="36"/>
      <c r="K29" s="36"/>
      <c r="L29" s="40"/>
      <c r="M29" s="57">
        <f>SUM(G29:L29)</f>
        <v>0</v>
      </c>
    </row>
    <row r="30" spans="1:14" hidden="1" x14ac:dyDescent="0.25">
      <c r="A30" s="91"/>
      <c r="B30" s="105"/>
      <c r="C30" s="106"/>
      <c r="D30" s="106"/>
      <c r="E30" s="107"/>
      <c r="F30" s="108"/>
      <c r="G30" s="39">
        <f>$F30*G31</f>
        <v>0</v>
      </c>
      <c r="H30" s="39">
        <f>$F30*H31</f>
        <v>0</v>
      </c>
      <c r="I30" s="39">
        <f>$F30*I31</f>
        <v>0</v>
      </c>
      <c r="J30" s="39">
        <f>$F30*J31</f>
        <v>0</v>
      </c>
      <c r="K30" s="39">
        <f>$F30*K31</f>
        <v>0</v>
      </c>
      <c r="L30" s="34"/>
      <c r="M30" s="56">
        <f>IF(M31=100%,F30,0)</f>
        <v>0</v>
      </c>
    </row>
    <row r="31" spans="1:14" hidden="1" x14ac:dyDescent="0.25">
      <c r="A31" s="91"/>
      <c r="B31" s="95"/>
      <c r="C31" s="96"/>
      <c r="D31" s="96"/>
      <c r="E31" s="97"/>
      <c r="F31" s="108"/>
      <c r="G31" s="36"/>
      <c r="H31" s="36"/>
      <c r="I31" s="36"/>
      <c r="J31" s="43"/>
      <c r="K31" s="42"/>
      <c r="L31" s="34"/>
      <c r="M31" s="57">
        <f>SUM(G31:L31)</f>
        <v>0</v>
      </c>
    </row>
    <row r="32" spans="1:14" hidden="1" x14ac:dyDescent="0.25">
      <c r="A32" s="91"/>
      <c r="B32" s="105"/>
      <c r="C32" s="106"/>
      <c r="D32" s="106"/>
      <c r="E32" s="107"/>
      <c r="F32" s="108"/>
      <c r="G32" s="39">
        <f>$F32*G33</f>
        <v>0</v>
      </c>
      <c r="H32" s="39">
        <f>$F32*H33</f>
        <v>0</v>
      </c>
      <c r="I32" s="39">
        <f>$F32*I33</f>
        <v>0</v>
      </c>
      <c r="J32" s="39">
        <f>$F32*J33</f>
        <v>0</v>
      </c>
      <c r="K32" s="39">
        <f>$F32*K33</f>
        <v>0</v>
      </c>
      <c r="L32" s="34"/>
      <c r="M32" s="58">
        <f>IF(M33=100%,F32,0)</f>
        <v>0</v>
      </c>
    </row>
    <row r="33" spans="1:13" hidden="1" x14ac:dyDescent="0.25">
      <c r="A33" s="91"/>
      <c r="B33" s="95"/>
      <c r="C33" s="96"/>
      <c r="D33" s="96"/>
      <c r="E33" s="97"/>
      <c r="F33" s="108"/>
      <c r="G33" s="36"/>
      <c r="H33" s="36"/>
      <c r="I33" s="36"/>
      <c r="J33" s="36"/>
      <c r="K33" s="36"/>
      <c r="L33" s="40"/>
      <c r="M33" s="57">
        <f>SUM(G33:L33)</f>
        <v>0</v>
      </c>
    </row>
    <row r="34" spans="1:13" hidden="1" x14ac:dyDescent="0.25">
      <c r="A34" s="109"/>
      <c r="B34" s="111"/>
      <c r="C34" s="112"/>
      <c r="D34" s="112"/>
      <c r="E34" s="113"/>
      <c r="F34" s="116"/>
      <c r="G34" s="39"/>
      <c r="H34" s="39"/>
      <c r="I34" s="39"/>
      <c r="J34" s="39"/>
      <c r="K34" s="39"/>
      <c r="L34" s="34"/>
      <c r="M34" s="58"/>
    </row>
    <row r="35" spans="1:13" hidden="1" x14ac:dyDescent="0.25">
      <c r="A35" s="110"/>
      <c r="B35" s="101"/>
      <c r="C35" s="114"/>
      <c r="D35" s="114"/>
      <c r="E35" s="115"/>
      <c r="F35" s="104"/>
      <c r="G35" s="36"/>
      <c r="H35" s="36"/>
      <c r="I35" s="36"/>
      <c r="J35" s="39"/>
      <c r="K35" s="36"/>
      <c r="L35" s="34"/>
      <c r="M35" s="57"/>
    </row>
    <row r="36" spans="1:13" hidden="1" x14ac:dyDescent="0.25">
      <c r="A36" s="109"/>
      <c r="B36" s="111"/>
      <c r="C36" s="112"/>
      <c r="D36" s="112"/>
      <c r="E36" s="113"/>
      <c r="F36" s="116"/>
      <c r="G36" s="39"/>
      <c r="H36" s="39"/>
      <c r="I36" s="39"/>
      <c r="J36" s="39"/>
      <c r="K36" s="39"/>
      <c r="L36" s="34"/>
      <c r="M36" s="58"/>
    </row>
    <row r="37" spans="1:13" hidden="1" x14ac:dyDescent="0.25">
      <c r="A37" s="110"/>
      <c r="B37" s="101"/>
      <c r="C37" s="114"/>
      <c r="D37" s="114"/>
      <c r="E37" s="115"/>
      <c r="F37" s="104"/>
      <c r="G37" s="36"/>
      <c r="H37" s="36"/>
      <c r="I37" s="36"/>
      <c r="J37" s="39"/>
      <c r="K37" s="36"/>
      <c r="L37" s="34"/>
      <c r="M37" s="57"/>
    </row>
    <row r="38" spans="1:13" hidden="1" x14ac:dyDescent="0.25">
      <c r="A38" s="109"/>
      <c r="B38" s="111"/>
      <c r="C38" s="112"/>
      <c r="D38" s="112"/>
      <c r="E38" s="113"/>
      <c r="F38" s="116"/>
      <c r="G38" s="39"/>
      <c r="H38" s="39"/>
      <c r="I38" s="39"/>
      <c r="J38" s="39"/>
      <c r="K38" s="39"/>
      <c r="L38" s="34"/>
      <c r="M38" s="58"/>
    </row>
    <row r="39" spans="1:13" hidden="1" x14ac:dyDescent="0.25">
      <c r="A39" s="110"/>
      <c r="B39" s="101"/>
      <c r="C39" s="114"/>
      <c r="D39" s="114"/>
      <c r="E39" s="115"/>
      <c r="F39" s="104"/>
      <c r="G39" s="36"/>
      <c r="H39" s="36"/>
      <c r="I39" s="36"/>
      <c r="J39" s="36"/>
      <c r="K39" s="36"/>
      <c r="L39" s="34"/>
      <c r="M39" s="57"/>
    </row>
    <row r="40" spans="1:13" hidden="1" x14ac:dyDescent="0.25">
      <c r="A40" s="91"/>
      <c r="B40" s="122"/>
      <c r="C40" s="106"/>
      <c r="D40" s="106"/>
      <c r="E40" s="107"/>
      <c r="F40" s="108"/>
      <c r="G40" s="39"/>
      <c r="H40" s="39"/>
      <c r="I40" s="39"/>
      <c r="J40" s="39"/>
      <c r="K40" s="39"/>
      <c r="L40" s="34"/>
      <c r="M40" s="58"/>
    </row>
    <row r="41" spans="1:13" hidden="1" x14ac:dyDescent="0.25">
      <c r="A41" s="91"/>
      <c r="B41" s="95"/>
      <c r="C41" s="96"/>
      <c r="D41" s="96"/>
      <c r="E41" s="97"/>
      <c r="F41" s="108"/>
      <c r="G41" s="36"/>
      <c r="H41" s="36"/>
      <c r="I41" s="36"/>
      <c r="J41" s="36"/>
      <c r="K41" s="36"/>
      <c r="L41" s="34"/>
      <c r="M41" s="57"/>
    </row>
    <row r="42" spans="1:13" x14ac:dyDescent="0.25">
      <c r="A42" s="59"/>
      <c r="B42" s="123" t="s">
        <v>65</v>
      </c>
      <c r="C42" s="123"/>
      <c r="D42" s="123"/>
      <c r="E42" s="123"/>
      <c r="F42" s="44">
        <f>SUM(F6:F41)</f>
        <v>136517.4</v>
      </c>
      <c r="G42" s="45">
        <f>SUM(G6,G8,G10,G12,G14,G16,G18,G20,G22,G24,G26,G28,G30,G32,G34)</f>
        <v>53395.092000000004</v>
      </c>
      <c r="H42" s="45">
        <f>SUM(H6,H8,H10,H12,H14,H16,H18,H20,H22,H24,H26,H28,H30,H32,H34)</f>
        <v>40955.22</v>
      </c>
      <c r="I42" s="45">
        <f>SUM(I6,I8,I10,I12,I14,I16,I18,I20,I22,I24,I26,I28,I30,I32,I34)</f>
        <v>42167.088000000003</v>
      </c>
      <c r="J42" s="45">
        <f>SUM(J6,J8,J10,J12,J14,J16,J18,J20,J22,J24,J26,J28,J30,J32,J34)</f>
        <v>0</v>
      </c>
      <c r="K42" s="45">
        <f>SUM(K6,K8,K10,K12,K14,K16,K18,K20,K22,K24,K26,K28,K30,K32,K34)</f>
        <v>0</v>
      </c>
      <c r="L42" s="46"/>
      <c r="M42" s="60">
        <f>SUM(M6,M8,M10,M12,M14,M16,M18,M20,M22,M24,M26,M28,M30,M32)</f>
        <v>136517.4</v>
      </c>
    </row>
    <row r="43" spans="1:13" x14ac:dyDescent="0.25">
      <c r="A43" s="61"/>
      <c r="B43" s="124" t="s">
        <v>66</v>
      </c>
      <c r="C43" s="124"/>
      <c r="D43" s="124"/>
      <c r="E43" s="124"/>
      <c r="F43" s="39"/>
      <c r="G43" s="47">
        <f>G42</f>
        <v>53395.092000000004</v>
      </c>
      <c r="H43" s="47">
        <f>H42+G43</f>
        <v>94350.312000000005</v>
      </c>
      <c r="I43" s="47">
        <f>I42+H43</f>
        <v>136517.40000000002</v>
      </c>
      <c r="J43" s="47">
        <f>J42+I43</f>
        <v>136517.40000000002</v>
      </c>
      <c r="K43" s="47">
        <f>K42+J43</f>
        <v>136517.40000000002</v>
      </c>
      <c r="L43" s="47"/>
      <c r="M43" s="62">
        <f>M42</f>
        <v>136517.4</v>
      </c>
    </row>
    <row r="44" spans="1:13" x14ac:dyDescent="0.25">
      <c r="A44" s="61"/>
      <c r="B44" s="124" t="s">
        <v>67</v>
      </c>
      <c r="C44" s="124"/>
      <c r="D44" s="124"/>
      <c r="E44" s="124"/>
      <c r="F44" s="39"/>
      <c r="G44" s="48">
        <f t="shared" ref="G44:K45" si="1">(G42/$F$42)</f>
        <v>0.39112297773031135</v>
      </c>
      <c r="H44" s="49">
        <f t="shared" si="1"/>
        <v>0.30000000000000004</v>
      </c>
      <c r="I44" s="49">
        <f t="shared" si="1"/>
        <v>0.30887702226968872</v>
      </c>
      <c r="J44" s="48">
        <f t="shared" si="1"/>
        <v>0</v>
      </c>
      <c r="K44" s="48">
        <f t="shared" si="1"/>
        <v>0</v>
      </c>
      <c r="L44" s="48"/>
      <c r="M44" s="63">
        <f>(M42/$F$42)</f>
        <v>1</v>
      </c>
    </row>
    <row r="45" spans="1:13" ht="15.75" thickBot="1" x14ac:dyDescent="0.3">
      <c r="A45" s="64"/>
      <c r="B45" s="117" t="s">
        <v>68</v>
      </c>
      <c r="C45" s="117"/>
      <c r="D45" s="117"/>
      <c r="E45" s="117"/>
      <c r="F45" s="65"/>
      <c r="G45" s="66">
        <f t="shared" si="1"/>
        <v>0.39112297773031135</v>
      </c>
      <c r="H45" s="67">
        <f t="shared" si="1"/>
        <v>0.69112297773031139</v>
      </c>
      <c r="I45" s="67">
        <f t="shared" si="1"/>
        <v>1.0000000000000002</v>
      </c>
      <c r="J45" s="66">
        <f t="shared" si="1"/>
        <v>1.0000000000000002</v>
      </c>
      <c r="K45" s="66">
        <f t="shared" si="1"/>
        <v>1.0000000000000002</v>
      </c>
      <c r="L45" s="66"/>
      <c r="M45" s="68">
        <f>(M43/$F$42)</f>
        <v>1</v>
      </c>
    </row>
    <row r="46" spans="1:13" x14ac:dyDescent="0.25">
      <c r="A46" s="28"/>
      <c r="B46" s="50"/>
      <c r="C46" s="50"/>
      <c r="D46" s="50"/>
      <c r="E46" s="50"/>
      <c r="F46" s="28"/>
      <c r="G46" s="28"/>
      <c r="H46" s="28"/>
      <c r="I46" s="28"/>
      <c r="J46" s="28"/>
      <c r="K46" s="28"/>
      <c r="L46" s="28"/>
      <c r="M46" s="28"/>
    </row>
    <row r="47" spans="1:13" x14ac:dyDescent="0.25">
      <c r="A47" s="28"/>
      <c r="B47" s="50"/>
      <c r="C47" s="50"/>
      <c r="D47" s="50"/>
      <c r="E47" s="50"/>
      <c r="F47" s="28"/>
      <c r="G47" s="28"/>
      <c r="H47" s="28"/>
      <c r="I47" s="28"/>
      <c r="J47" s="28"/>
      <c r="K47" s="28"/>
      <c r="L47" s="28"/>
      <c r="M47" s="28"/>
    </row>
    <row r="48" spans="1:13" x14ac:dyDescent="0.25">
      <c r="A48" s="28"/>
      <c r="B48" s="50"/>
      <c r="C48" s="50"/>
      <c r="D48" s="50"/>
      <c r="E48" s="50"/>
      <c r="F48" s="28"/>
      <c r="G48" s="28"/>
      <c r="H48" s="28"/>
      <c r="I48" s="28"/>
      <c r="J48" s="28"/>
      <c r="K48" s="28"/>
      <c r="L48" s="28"/>
      <c r="M48" s="28"/>
    </row>
    <row r="49" spans="1:13" x14ac:dyDescent="0.25">
      <c r="A49" s="118"/>
      <c r="B49" s="118"/>
      <c r="C49" s="118"/>
      <c r="D49" s="118"/>
      <c r="E49" s="118"/>
      <c r="F49" s="118"/>
      <c r="G49" s="118"/>
      <c r="H49" s="118"/>
      <c r="I49" s="118"/>
      <c r="J49" s="118"/>
      <c r="K49" s="118"/>
      <c r="L49" s="118"/>
      <c r="M49" s="118"/>
    </row>
    <row r="50" spans="1:13" x14ac:dyDescent="0.25">
      <c r="A50" s="118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</row>
  </sheetData>
  <mergeCells count="65">
    <mergeCell ref="B45:E45"/>
    <mergeCell ref="A49:M49"/>
    <mergeCell ref="A50:M50"/>
    <mergeCell ref="A4:F4"/>
    <mergeCell ref="A40:A41"/>
    <mergeCell ref="B40:E41"/>
    <mergeCell ref="F40:F41"/>
    <mergeCell ref="B42:E42"/>
    <mergeCell ref="B43:E43"/>
    <mergeCell ref="B44:E44"/>
    <mergeCell ref="A36:A37"/>
    <mergeCell ref="B36:E37"/>
    <mergeCell ref="F36:F37"/>
    <mergeCell ref="A38:A39"/>
    <mergeCell ref="B38:E39"/>
    <mergeCell ref="F38:F39"/>
    <mergeCell ref="A32:A33"/>
    <mergeCell ref="B32:E33"/>
    <mergeCell ref="F32:F33"/>
    <mergeCell ref="A34:A35"/>
    <mergeCell ref="B34:E35"/>
    <mergeCell ref="F34:F35"/>
    <mergeCell ref="A28:A29"/>
    <mergeCell ref="B28:E29"/>
    <mergeCell ref="F28:F29"/>
    <mergeCell ref="A30:A31"/>
    <mergeCell ref="B30:E31"/>
    <mergeCell ref="F30:F31"/>
    <mergeCell ref="A24:A25"/>
    <mergeCell ref="B24:E25"/>
    <mergeCell ref="F24:F25"/>
    <mergeCell ref="A26:A27"/>
    <mergeCell ref="B26:E27"/>
    <mergeCell ref="F26:F27"/>
    <mergeCell ref="A20:A21"/>
    <mergeCell ref="B20:E21"/>
    <mergeCell ref="F20:F21"/>
    <mergeCell ref="A22:A23"/>
    <mergeCell ref="B22:E23"/>
    <mergeCell ref="F22:F23"/>
    <mergeCell ref="A16:A17"/>
    <mergeCell ref="B16:E17"/>
    <mergeCell ref="F16:F17"/>
    <mergeCell ref="A18:A19"/>
    <mergeCell ref="B18:E19"/>
    <mergeCell ref="F18:F19"/>
    <mergeCell ref="A12:A13"/>
    <mergeCell ref="B12:E13"/>
    <mergeCell ref="F12:F13"/>
    <mergeCell ref="A14:A15"/>
    <mergeCell ref="B14:E15"/>
    <mergeCell ref="F14:F15"/>
    <mergeCell ref="A8:A9"/>
    <mergeCell ref="B8:E9"/>
    <mergeCell ref="F8:F9"/>
    <mergeCell ref="A10:A11"/>
    <mergeCell ref="B10:E11"/>
    <mergeCell ref="F10:F11"/>
    <mergeCell ref="A1:M2"/>
    <mergeCell ref="A3:E3"/>
    <mergeCell ref="G3:L4"/>
    <mergeCell ref="B5:E5"/>
    <mergeCell ref="A6:A7"/>
    <mergeCell ref="B6:E7"/>
    <mergeCell ref="F6:F7"/>
  </mergeCells>
  <printOptions horizontalCentered="1"/>
  <pageMargins left="0.59055118110236227" right="0.59055118110236227" top="0.78740157480314965" bottom="0.78740157480314965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Planilha1</vt:lpstr>
      <vt:lpstr>Cronograma</vt:lpstr>
      <vt:lpstr>Cronograma!Area_de_impressao</vt:lpstr>
      <vt:lpstr>Planilha1!Area_de_impressao</vt:lpstr>
      <vt:lpstr>Planilha1!Titulos_de_impressao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CLEDSON</dc:creator>
  <cp:lastModifiedBy>Cledson Pereira</cp:lastModifiedBy>
  <cp:lastPrinted>2020-05-29T14:22:28Z</cp:lastPrinted>
  <dcterms:created xsi:type="dcterms:W3CDTF">2019-10-04T06:38:34Z</dcterms:created>
  <dcterms:modified xsi:type="dcterms:W3CDTF">2020-07-15T12:15:05Z</dcterms:modified>
</cp:coreProperties>
</file>